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3.xml" ContentType="application/vnd.openxmlformats-officedocument.drawing+xml"/>
  <Override PartName="/xl/slicers/slicer1.xml" ContentType="application/vnd.ms-excel.slicer+xml"/>
  <Override PartName="/xl/charts/chart1.xml" ContentType="application/vnd.openxmlformats-officedocument.drawingml.chart+xml"/>
  <Override PartName="/xl/charts/chart2.xml" ContentType="application/vnd.openxmlformats-officedocument.drawingml.chart+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D:\Trabajo\IBC\COLECCION 4\PLATAFORMA\MB\MB\MODULOS\Nueva carpeta\"/>
    </mc:Choice>
  </mc:AlternateContent>
  <xr:revisionPtr revIDLastSave="0" documentId="13_ncr:1_{62AEE2C3-9A6A-48E1-A8B3-E3A35A8E55F2}" xr6:coauthVersionLast="47" xr6:coauthVersionMax="47" xr10:uidLastSave="{00000000-0000-0000-0000-000000000000}"/>
  <bookViews>
    <workbookView xWindow="-120" yWindow="-120" windowWidth="29040" windowHeight="15720" activeTab="3" xr2:uid="{00000000-000D-0000-FFFF-FFFF00000000}"/>
  </bookViews>
  <sheets>
    <sheet name="LEGEND_CODE" sheetId="6" r:id="rId1"/>
    <sheet name="READ_ME" sheetId="10" r:id="rId2"/>
    <sheet name="LOSS_VEGETATION" sheetId="1" r:id="rId3"/>
    <sheet name="PIVOTCHART_LOSS_VEGETATION" sheetId="2" r:id="rId4"/>
    <sheet name="METADATA" sheetId="5" r:id="rId5"/>
    <sheet name="AUX_L2_PRI" sheetId="9" state="hidden" r:id="rId6"/>
    <sheet name="AUX_L2_SEC" sheetId="8" state="hidden" r:id="rId7"/>
    <sheet name="AUX_L2_TOTAL" sheetId="7" state="hidden" r:id="rId8"/>
    <sheet name="AUX_GRAFICAS_ANUALES" sheetId="11" state="hidden" r:id="rId9"/>
  </sheets>
  <definedNames>
    <definedName name="_xlnm.Print_Area" localSheetId="3">PIVOTCHART_LOSS_VEGETATION!$B$1:$V$81</definedName>
    <definedName name="Slicer_Bioma">#N/A</definedName>
    <definedName name="Slicer_Bioma1">#N/A</definedName>
    <definedName name="Slicer_Transicion">#N/A</definedName>
  </definedNames>
  <calcPr calcId="191029"/>
  <pivotCaches>
    <pivotCache cacheId="0" r:id="rId10"/>
  </pivotCaches>
  <extLst>
    <ext xmlns:x14="http://schemas.microsoft.com/office/spreadsheetml/2009/9/main" uri="{BBE1A952-AA13-448e-AADC-164F8A28A991}">
      <x14:slicerCaches>
        <x14:slicerCache r:id="rId11"/>
        <x14:slicerCache r:id="rId12"/>
        <x14:slicerCache r:id="rId13"/>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11" l="1"/>
  <c r="B2" i="11"/>
  <c r="D2" i="11"/>
  <c r="A3" i="11"/>
  <c r="B3" i="11"/>
  <c r="D3" i="11"/>
  <c r="A4" i="11"/>
  <c r="B4" i="11"/>
  <c r="D4" i="11"/>
  <c r="A5" i="11"/>
  <c r="B5" i="11"/>
  <c r="D5" i="11"/>
  <c r="A6" i="11"/>
  <c r="B6" i="11"/>
  <c r="D6" i="11"/>
  <c r="A7" i="11"/>
  <c r="B7" i="11"/>
  <c r="D7" i="11"/>
  <c r="A8" i="11"/>
  <c r="B8" i="11"/>
  <c r="D8" i="11"/>
  <c r="A9" i="11"/>
  <c r="B9" i="11"/>
  <c r="D9" i="11"/>
  <c r="A10" i="11"/>
  <c r="B10" i="11"/>
  <c r="D10" i="11"/>
  <c r="A11" i="11"/>
  <c r="B11" i="11"/>
  <c r="D11" i="11"/>
  <c r="A12" i="11"/>
  <c r="B12" i="11"/>
  <c r="D12" i="11"/>
  <c r="A13" i="11"/>
  <c r="B13" i="11"/>
  <c r="D13" i="11"/>
  <c r="A14" i="11"/>
  <c r="B14" i="11"/>
  <c r="D14" i="11"/>
  <c r="A15" i="11"/>
  <c r="B15" i="11"/>
  <c r="D15" i="11"/>
  <c r="A16" i="11"/>
  <c r="B16" i="11"/>
  <c r="D16" i="11"/>
  <c r="A17" i="11"/>
  <c r="B17" i="11"/>
  <c r="D17" i="11"/>
  <c r="A18" i="11"/>
  <c r="B18" i="11"/>
  <c r="D18" i="11"/>
  <c r="A19" i="11"/>
  <c r="B19" i="11"/>
  <c r="D19" i="11"/>
  <c r="A20" i="11"/>
  <c r="B20" i="11"/>
  <c r="D20" i="11"/>
  <c r="A21" i="11"/>
  <c r="B21" i="11"/>
  <c r="D21" i="11"/>
  <c r="A22" i="11"/>
  <c r="B22" i="11"/>
  <c r="D22" i="11"/>
  <c r="A23" i="11"/>
  <c r="B23" i="11"/>
  <c r="D23" i="11"/>
  <c r="A24" i="11"/>
  <c r="B24" i="11"/>
  <c r="D24" i="11"/>
  <c r="A25" i="11"/>
  <c r="B25" i="11"/>
  <c r="D25" i="11"/>
  <c r="A26" i="11"/>
  <c r="B26" i="11"/>
  <c r="D26" i="11"/>
  <c r="A27" i="11"/>
  <c r="B27" i="11"/>
  <c r="D27" i="11"/>
  <c r="A28" i="11"/>
  <c r="B28" i="11"/>
  <c r="D28" i="11"/>
  <c r="A29" i="11"/>
  <c r="B29" i="11"/>
  <c r="D29" i="11"/>
  <c r="A30" i="11"/>
  <c r="B30" i="11"/>
  <c r="D30" i="11"/>
  <c r="A31" i="11"/>
  <c r="B31" i="11"/>
  <c r="D31" i="11"/>
  <c r="A32" i="11"/>
  <c r="B32" i="11"/>
  <c r="D32" i="11"/>
  <c r="A33" i="11"/>
  <c r="B33" i="11"/>
  <c r="D33" i="11"/>
  <c r="A34" i="11"/>
  <c r="B34" i="11"/>
  <c r="D34" i="11"/>
  <c r="A35" i="11"/>
  <c r="B35" i="11"/>
  <c r="D35" i="11"/>
  <c r="A36" i="11"/>
  <c r="B36" i="11"/>
  <c r="D36" i="11"/>
  <c r="A37" i="11"/>
  <c r="B37" i="11"/>
  <c r="D37" i="11"/>
  <c r="A38" i="11"/>
  <c r="B38" i="11"/>
  <c r="D38" i="11"/>
  <c r="A39" i="11"/>
  <c r="B39" i="11"/>
  <c r="D39" i="11"/>
  <c r="A40" i="11"/>
  <c r="B40" i="11"/>
  <c r="D40" i="11"/>
  <c r="A41" i="11"/>
  <c r="B41" i="11"/>
  <c r="D41" i="11"/>
  <c r="A42" i="11"/>
  <c r="B42" i="11"/>
  <c r="D42" i="11"/>
  <c r="A43" i="11"/>
  <c r="B43" i="11"/>
  <c r="D43" i="11"/>
  <c r="A44" i="11"/>
  <c r="B44" i="11"/>
  <c r="D44" i="11"/>
  <c r="A45" i="11"/>
  <c r="B45" i="11"/>
  <c r="D45" i="11"/>
  <c r="A46" i="11"/>
  <c r="B46" i="11"/>
  <c r="D46" i="11"/>
  <c r="A47" i="11"/>
  <c r="B47" i="11"/>
  <c r="D47" i="11"/>
  <c r="A48" i="11"/>
  <c r="B48" i="11"/>
  <c r="D48" i="11"/>
  <c r="A49" i="11"/>
  <c r="B49" i="11"/>
  <c r="D49" i="11"/>
  <c r="A50" i="11"/>
  <c r="B50" i="11"/>
  <c r="D50" i="11"/>
  <c r="A51" i="11"/>
  <c r="B51" i="11"/>
  <c r="D51" i="11"/>
  <c r="A52" i="11"/>
  <c r="B52" i="11"/>
  <c r="D52" i="11"/>
  <c r="A53" i="11"/>
  <c r="B53" i="11"/>
  <c r="D53" i="11"/>
  <c r="A54" i="11"/>
  <c r="B54" i="11"/>
  <c r="D54" i="11"/>
  <c r="A55" i="11"/>
  <c r="B55" i="11"/>
  <c r="D55" i="11"/>
  <c r="A56" i="11"/>
  <c r="B56" i="11"/>
  <c r="D56" i="11"/>
  <c r="A57" i="11"/>
  <c r="B57" i="11"/>
  <c r="D57" i="11"/>
  <c r="A58" i="11"/>
  <c r="B58" i="11"/>
  <c r="D58" i="11"/>
  <c r="A59" i="11"/>
  <c r="B59" i="11"/>
  <c r="D59" i="11"/>
  <c r="A60" i="11"/>
  <c r="B60" i="11"/>
  <c r="D60" i="11"/>
  <c r="A61" i="11"/>
  <c r="B61" i="11"/>
  <c r="D61" i="11"/>
  <c r="A62" i="11"/>
  <c r="B62" i="11"/>
  <c r="D62" i="11"/>
  <c r="A63" i="11"/>
  <c r="B63" i="11"/>
  <c r="D63" i="11"/>
  <c r="A64" i="11"/>
  <c r="B64" i="11"/>
  <c r="D64" i="11"/>
  <c r="A65" i="11"/>
  <c r="B65" i="11"/>
  <c r="D65" i="11"/>
  <c r="A66" i="11"/>
  <c r="B66" i="11"/>
  <c r="D66" i="11"/>
  <c r="A67" i="11"/>
  <c r="B67" i="11"/>
  <c r="D67" i="11"/>
  <c r="A68" i="11"/>
  <c r="B68" i="11"/>
  <c r="D68" i="11"/>
  <c r="A69" i="11"/>
  <c r="B69" i="11"/>
  <c r="D69" i="11"/>
  <c r="A70" i="11"/>
  <c r="B70" i="11"/>
  <c r="D70" i="11"/>
  <c r="A71" i="11"/>
  <c r="B71" i="11"/>
  <c r="D71" i="11"/>
  <c r="A72" i="11"/>
  <c r="B72" i="11"/>
  <c r="D72" i="11"/>
  <c r="A73" i="11"/>
  <c r="B73" i="11"/>
  <c r="D73" i="11"/>
  <c r="A74" i="11"/>
  <c r="B74" i="11"/>
  <c r="D74" i="11"/>
  <c r="A75" i="11"/>
  <c r="B75" i="11"/>
  <c r="D75" i="11"/>
  <c r="A76" i="11"/>
  <c r="B76" i="11"/>
  <c r="D76" i="11"/>
  <c r="A77" i="11"/>
  <c r="B77" i="11"/>
  <c r="D77" i="11"/>
  <c r="A78" i="11"/>
  <c r="B78" i="11"/>
  <c r="D78" i="11"/>
  <c r="A79" i="11"/>
  <c r="B79" i="11"/>
  <c r="D79" i="11"/>
  <c r="A80" i="11"/>
  <c r="B80" i="11"/>
  <c r="D80" i="11"/>
  <c r="A81" i="11"/>
  <c r="B81" i="11"/>
  <c r="D81" i="11"/>
  <c r="A82" i="11"/>
  <c r="B82" i="11"/>
  <c r="D82" i="11"/>
  <c r="A83" i="11"/>
  <c r="B83" i="11"/>
  <c r="D83" i="11"/>
  <c r="A84" i="11"/>
  <c r="B84" i="11"/>
  <c r="D84" i="11"/>
  <c r="A85" i="11"/>
  <c r="B85" i="11"/>
  <c r="D85" i="11"/>
  <c r="A86" i="11"/>
  <c r="B86" i="11"/>
  <c r="D86" i="11"/>
  <c r="A87" i="11"/>
  <c r="B87" i="11"/>
  <c r="D87" i="11"/>
  <c r="A88" i="11"/>
  <c r="B88" i="11"/>
  <c r="D88" i="11"/>
  <c r="A89" i="11"/>
  <c r="B89" i="11"/>
  <c r="D89" i="11"/>
  <c r="A90" i="11"/>
  <c r="B90" i="11"/>
  <c r="D90" i="11"/>
  <c r="A91" i="11"/>
  <c r="B91" i="11"/>
  <c r="D91" i="11"/>
  <c r="A92" i="11"/>
  <c r="B92" i="11"/>
  <c r="D92" i="11"/>
  <c r="A93" i="11"/>
  <c r="B93" i="11"/>
  <c r="D93" i="11"/>
  <c r="A94" i="11"/>
  <c r="B94" i="11"/>
  <c r="D94" i="11"/>
  <c r="A95" i="11"/>
  <c r="B95" i="11"/>
  <c r="D95" i="11"/>
  <c r="A96" i="11"/>
  <c r="B96" i="11"/>
  <c r="D96" i="11"/>
  <c r="A97" i="11"/>
  <c r="B97" i="11"/>
  <c r="D97" i="11"/>
  <c r="A98" i="11"/>
  <c r="B98" i="11"/>
  <c r="D98" i="11"/>
  <c r="A99" i="11"/>
  <c r="B99" i="11"/>
  <c r="D99" i="11"/>
  <c r="A100" i="11"/>
  <c r="B100" i="11"/>
  <c r="D100" i="11"/>
  <c r="A101" i="11"/>
  <c r="B101" i="11"/>
  <c r="D101" i="11"/>
  <c r="A102" i="11"/>
  <c r="B102" i="11"/>
  <c r="D102" i="11"/>
  <c r="A103" i="11"/>
  <c r="B103" i="11"/>
  <c r="D103" i="11"/>
  <c r="A104" i="11"/>
  <c r="B104" i="11"/>
  <c r="D104" i="11"/>
  <c r="A105" i="11"/>
  <c r="B105" i="11"/>
  <c r="D105" i="11"/>
  <c r="A106" i="11"/>
  <c r="B106" i="11"/>
  <c r="D106" i="11"/>
  <c r="A107" i="11"/>
  <c r="B107" i="11"/>
  <c r="D107" i="11"/>
  <c r="A108" i="11"/>
  <c r="B108" i="11"/>
  <c r="D108" i="11"/>
  <c r="A109" i="11"/>
  <c r="B109" i="11"/>
  <c r="D109" i="11"/>
  <c r="A110" i="11"/>
  <c r="B110" i="11"/>
  <c r="D110" i="11"/>
  <c r="A111" i="11"/>
  <c r="B111" i="11"/>
  <c r="D111" i="11"/>
  <c r="A112" i="11"/>
  <c r="B112" i="11"/>
  <c r="D112" i="11"/>
  <c r="A113" i="11"/>
  <c r="B113" i="11"/>
  <c r="D113" i="11"/>
  <c r="A114" i="11"/>
  <c r="B114" i="11"/>
  <c r="D114" i="11"/>
  <c r="A115" i="11"/>
  <c r="B115" i="11"/>
  <c r="D115" i="11"/>
  <c r="A116" i="11"/>
  <c r="B116" i="11"/>
  <c r="D116" i="11"/>
  <c r="A117" i="11"/>
  <c r="B117" i="11"/>
  <c r="D117" i="11"/>
  <c r="A118" i="11"/>
  <c r="B118" i="11"/>
  <c r="D118" i="11"/>
  <c r="A119" i="11"/>
  <c r="B119" i="11"/>
  <c r="D119" i="11"/>
  <c r="A120" i="11"/>
  <c r="B120" i="11"/>
  <c r="D120" i="11"/>
  <c r="A121" i="11"/>
  <c r="B121" i="11"/>
  <c r="D121" i="11"/>
  <c r="A122" i="11"/>
  <c r="B122" i="11"/>
  <c r="D122" i="11"/>
  <c r="A123" i="11"/>
  <c r="B123" i="11"/>
  <c r="D123" i="11"/>
  <c r="A124" i="11"/>
  <c r="B124" i="11"/>
  <c r="D124" i="11"/>
  <c r="A125" i="11"/>
  <c r="B125" i="11"/>
  <c r="D125" i="11"/>
  <c r="A126" i="11"/>
  <c r="B126" i="11"/>
  <c r="D126" i="11"/>
  <c r="A127" i="11"/>
  <c r="B127" i="11"/>
  <c r="D127" i="11"/>
  <c r="A128" i="11"/>
  <c r="B128" i="11"/>
  <c r="D128" i="11"/>
  <c r="A129" i="11"/>
  <c r="B129" i="11"/>
  <c r="D129" i="11"/>
  <c r="A130" i="11"/>
  <c r="B130" i="11"/>
  <c r="D130" i="11"/>
  <c r="A131" i="11"/>
  <c r="B131" i="11"/>
  <c r="D131" i="11"/>
  <c r="A132" i="11"/>
  <c r="B132" i="11"/>
  <c r="D132" i="11"/>
  <c r="A133" i="11"/>
  <c r="B133" i="11"/>
  <c r="D133" i="11"/>
  <c r="A134" i="11"/>
  <c r="B134" i="11"/>
  <c r="D134" i="11"/>
  <c r="A135" i="11"/>
  <c r="B135" i="11"/>
  <c r="D135" i="11"/>
  <c r="A136" i="11"/>
  <c r="B136" i="11"/>
  <c r="D136" i="11"/>
  <c r="A137" i="11"/>
  <c r="B137" i="11"/>
  <c r="D137" i="11"/>
  <c r="A138" i="11"/>
  <c r="B138" i="11"/>
  <c r="D138" i="11"/>
  <c r="A139" i="11"/>
  <c r="B139" i="11"/>
  <c r="D139" i="11"/>
  <c r="A140" i="11"/>
  <c r="B140" i="11"/>
  <c r="D140" i="11"/>
  <c r="A141" i="11"/>
  <c r="B141" i="11"/>
  <c r="D141" i="11"/>
  <c r="A142" i="11"/>
  <c r="B142" i="11"/>
  <c r="D142" i="11"/>
  <c r="A143" i="11"/>
  <c r="B143" i="11"/>
  <c r="D143" i="11"/>
  <c r="A144" i="11"/>
  <c r="B144" i="11"/>
  <c r="D144" i="11"/>
  <c r="A145" i="11"/>
  <c r="B145" i="11"/>
  <c r="D145" i="11"/>
  <c r="A146" i="11"/>
  <c r="B146" i="11"/>
  <c r="D146" i="11"/>
  <c r="A147" i="11"/>
  <c r="B147" i="11"/>
  <c r="D147" i="11"/>
  <c r="A148" i="11"/>
  <c r="B148" i="11"/>
  <c r="D148" i="11"/>
  <c r="A149" i="11"/>
  <c r="B149" i="11"/>
  <c r="D149" i="11"/>
  <c r="A150" i="11"/>
  <c r="B150" i="11"/>
  <c r="D150" i="11"/>
  <c r="A151" i="11"/>
  <c r="B151" i="11"/>
  <c r="D151" i="11"/>
  <c r="A152" i="11"/>
  <c r="B152" i="11"/>
  <c r="D152" i="11"/>
  <c r="A153" i="11"/>
  <c r="B153" i="11"/>
  <c r="D153" i="11"/>
  <c r="A154" i="11"/>
  <c r="B154" i="11"/>
  <c r="D154" i="11"/>
  <c r="A155" i="11"/>
  <c r="B155" i="11"/>
  <c r="D155" i="11"/>
  <c r="A156" i="11"/>
  <c r="B156" i="11"/>
  <c r="D156" i="11"/>
  <c r="A157" i="11"/>
  <c r="B157" i="11"/>
  <c r="D157" i="11"/>
  <c r="A158" i="11"/>
  <c r="B158" i="11"/>
  <c r="D158" i="11"/>
  <c r="A159" i="11"/>
  <c r="B159" i="11"/>
  <c r="D159" i="11"/>
  <c r="A160" i="11"/>
  <c r="B160" i="11"/>
  <c r="D160" i="11"/>
  <c r="A161" i="11"/>
  <c r="B161" i="11"/>
  <c r="D161" i="11"/>
  <c r="A162" i="11"/>
  <c r="B162" i="11"/>
  <c r="D162" i="11"/>
  <c r="A163" i="11"/>
  <c r="B163" i="11"/>
  <c r="D163" i="11"/>
  <c r="A164" i="11"/>
  <c r="B164" i="11"/>
  <c r="D164" i="11"/>
  <c r="A165" i="11"/>
  <c r="B165" i="11"/>
  <c r="D165" i="11"/>
  <c r="A166" i="11"/>
  <c r="B166" i="11"/>
  <c r="D166" i="11"/>
  <c r="A167" i="11"/>
  <c r="B167" i="11"/>
  <c r="D167" i="11"/>
  <c r="A168" i="11"/>
  <c r="B168" i="11"/>
  <c r="D168" i="11"/>
  <c r="A169" i="11"/>
  <c r="B169" i="11"/>
  <c r="D169" i="11"/>
  <c r="A170" i="11"/>
  <c r="B170" i="11"/>
  <c r="D170" i="11"/>
  <c r="A171" i="11"/>
  <c r="B171" i="11"/>
  <c r="D171" i="11"/>
  <c r="A172" i="11"/>
  <c r="B172" i="11"/>
  <c r="D172" i="11"/>
  <c r="A173" i="11"/>
  <c r="B173" i="11"/>
  <c r="D173" i="11"/>
  <c r="A174" i="11"/>
  <c r="B174" i="11"/>
  <c r="D174" i="11"/>
  <c r="A175" i="11"/>
  <c r="B175" i="11"/>
  <c r="D175" i="11"/>
  <c r="A176" i="11"/>
  <c r="B176" i="11"/>
  <c r="D176" i="11"/>
  <c r="A177" i="11"/>
  <c r="B177" i="11"/>
  <c r="D177" i="11"/>
  <c r="A178" i="11"/>
  <c r="B178" i="11"/>
  <c r="D178" i="11"/>
  <c r="A179" i="11"/>
  <c r="B179" i="11"/>
  <c r="D179" i="11"/>
  <c r="A180" i="11"/>
  <c r="B180" i="11"/>
  <c r="D180" i="11"/>
  <c r="A181" i="11"/>
  <c r="B181" i="11"/>
  <c r="D181" i="11"/>
  <c r="A182" i="11"/>
  <c r="B182" i="11"/>
  <c r="D182" i="11"/>
  <c r="A183" i="11"/>
  <c r="B183" i="11"/>
  <c r="D183" i="11"/>
  <c r="A184" i="11"/>
  <c r="B184" i="11"/>
  <c r="D184" i="11"/>
  <c r="A185" i="11"/>
  <c r="B185" i="11"/>
  <c r="D185" i="11"/>
  <c r="A186" i="11"/>
  <c r="B186" i="11"/>
  <c r="D186" i="11"/>
  <c r="A187" i="11"/>
  <c r="B187" i="11"/>
  <c r="D187" i="11"/>
  <c r="A188" i="11"/>
  <c r="B188" i="11"/>
  <c r="D188" i="11"/>
  <c r="A189" i="11"/>
  <c r="B189" i="11"/>
  <c r="D189" i="11"/>
  <c r="A190" i="11"/>
  <c r="B190" i="11"/>
  <c r="D190" i="11"/>
  <c r="A191" i="11"/>
  <c r="B191" i="11"/>
  <c r="D191" i="11"/>
  <c r="A192" i="11"/>
  <c r="B192" i="11"/>
  <c r="D192" i="11"/>
  <c r="A193" i="11"/>
  <c r="B193" i="11"/>
  <c r="D193" i="11"/>
  <c r="A194" i="11"/>
  <c r="B194" i="11"/>
  <c r="D194" i="11"/>
  <c r="A195" i="11"/>
  <c r="B195" i="11"/>
  <c r="D195" i="11"/>
  <c r="A196" i="11"/>
  <c r="B196" i="11"/>
  <c r="D196" i="11"/>
  <c r="A197" i="11"/>
  <c r="B197" i="11"/>
  <c r="D197" i="11"/>
  <c r="A198" i="11"/>
  <c r="B198" i="11"/>
  <c r="D198" i="11"/>
  <c r="A199" i="11"/>
  <c r="B199" i="11"/>
  <c r="D199" i="11"/>
  <c r="A200" i="11"/>
  <c r="B200" i="11"/>
  <c r="D200" i="11"/>
  <c r="A201" i="11"/>
  <c r="B201" i="11"/>
  <c r="D201" i="11"/>
  <c r="A202" i="11"/>
  <c r="B202" i="11"/>
  <c r="D202" i="11"/>
  <c r="A203" i="11"/>
  <c r="B203" i="11"/>
  <c r="D203" i="11"/>
  <c r="A204" i="11"/>
  <c r="B204" i="11"/>
  <c r="D204" i="11"/>
  <c r="A205" i="11"/>
  <c r="B205" i="11"/>
  <c r="D205" i="11"/>
  <c r="A206" i="11"/>
  <c r="B206" i="11"/>
  <c r="D206" i="11"/>
  <c r="A207" i="11"/>
  <c r="B207" i="11"/>
  <c r="D207" i="11"/>
  <c r="A208" i="11"/>
  <c r="B208" i="11"/>
  <c r="D208" i="11"/>
  <c r="A209" i="11"/>
  <c r="B209" i="11"/>
  <c r="D209" i="11"/>
  <c r="A210" i="11"/>
  <c r="B210" i="11"/>
  <c r="D210" i="11"/>
  <c r="A211" i="11"/>
  <c r="B211" i="11"/>
  <c r="D211" i="11"/>
  <c r="A212" i="11"/>
  <c r="B212" i="11"/>
  <c r="D212" i="11"/>
  <c r="A213" i="11"/>
  <c r="B213" i="11"/>
  <c r="D213" i="11"/>
  <c r="A214" i="11"/>
  <c r="B214" i="11"/>
  <c r="D214" i="11"/>
  <c r="A215" i="11"/>
  <c r="B215" i="11"/>
  <c r="D215" i="11"/>
  <c r="A216" i="11"/>
  <c r="B216" i="11"/>
  <c r="D216" i="11"/>
  <c r="A217" i="11"/>
  <c r="B217" i="11"/>
  <c r="D217" i="11"/>
  <c r="A218" i="11"/>
  <c r="B218" i="11"/>
  <c r="D218" i="11"/>
  <c r="A219" i="11"/>
  <c r="B219" i="11"/>
  <c r="D219" i="11"/>
  <c r="A220" i="11"/>
  <c r="B220" i="11"/>
  <c r="D220" i="11"/>
  <c r="A221" i="11"/>
  <c r="B221" i="11"/>
  <c r="D221" i="11"/>
  <c r="A222" i="11"/>
  <c r="B222" i="11"/>
  <c r="D222" i="11"/>
  <c r="A223" i="11"/>
  <c r="B223" i="11"/>
  <c r="D223" i="11"/>
  <c r="A224" i="11"/>
  <c r="B224" i="11"/>
  <c r="D224" i="11"/>
  <c r="A225" i="11"/>
  <c r="B225" i="11"/>
  <c r="D225" i="11"/>
  <c r="A226" i="11"/>
  <c r="B226" i="11"/>
  <c r="D226" i="11"/>
  <c r="A227" i="11"/>
  <c r="B227" i="11"/>
  <c r="D227" i="11"/>
  <c r="A228" i="11"/>
  <c r="B228" i="11"/>
  <c r="D228" i="11"/>
  <c r="A229" i="11"/>
  <c r="B229" i="11"/>
  <c r="D229" i="11"/>
  <c r="A230" i="11"/>
  <c r="B230" i="11"/>
  <c r="D230" i="11"/>
  <c r="A231" i="11"/>
  <c r="B231" i="11"/>
  <c r="D231" i="11"/>
  <c r="A232" i="11"/>
  <c r="B232" i="11"/>
  <c r="D232" i="11"/>
  <c r="A233" i="11"/>
  <c r="B233" i="11"/>
  <c r="D233" i="11"/>
  <c r="A234" i="11"/>
  <c r="B234" i="11"/>
  <c r="D234" i="11"/>
  <c r="A235" i="11"/>
  <c r="B235" i="11"/>
  <c r="D235" i="11"/>
  <c r="A236" i="11"/>
  <c r="B236" i="11"/>
  <c r="D236" i="11"/>
  <c r="A237" i="11"/>
  <c r="B237" i="11"/>
  <c r="D237" i="11"/>
  <c r="A238" i="11"/>
  <c r="B238" i="11"/>
  <c r="D238" i="11"/>
  <c r="A239" i="11"/>
  <c r="B239" i="11"/>
  <c r="D239" i="11"/>
  <c r="A240" i="11"/>
  <c r="B240" i="11"/>
  <c r="D240" i="11"/>
  <c r="A241" i="11"/>
  <c r="B241" i="11"/>
  <c r="D241" i="11"/>
  <c r="A242" i="11"/>
  <c r="B242" i="11"/>
  <c r="D242" i="11"/>
  <c r="A243" i="11"/>
  <c r="B243" i="11"/>
  <c r="D243" i="11"/>
  <c r="A244" i="11"/>
  <c r="B244" i="11"/>
  <c r="D244" i="11"/>
  <c r="A245" i="11"/>
  <c r="B245" i="11"/>
  <c r="D245" i="11"/>
  <c r="A246" i="11"/>
  <c r="B246" i="11"/>
  <c r="D246" i="11"/>
  <c r="A247" i="11"/>
  <c r="B247" i="11"/>
  <c r="D247" i="11"/>
  <c r="A248" i="11"/>
  <c r="B248" i="11"/>
  <c r="D248" i="11"/>
  <c r="A249" i="11"/>
  <c r="B249" i="11"/>
  <c r="D249" i="11"/>
  <c r="A250" i="11"/>
  <c r="B250" i="11"/>
  <c r="D250" i="11"/>
  <c r="A251" i="11"/>
  <c r="B251" i="11"/>
  <c r="D251" i="11"/>
  <c r="A252" i="11"/>
  <c r="B252" i="11"/>
  <c r="D252" i="11"/>
  <c r="A253" i="11"/>
  <c r="B253" i="11"/>
  <c r="D253" i="11"/>
  <c r="A254" i="11"/>
  <c r="B254" i="11"/>
  <c r="D254" i="11"/>
  <c r="A255" i="11"/>
  <c r="B255" i="11"/>
  <c r="D255" i="11"/>
  <c r="A256" i="11"/>
  <c r="B256" i="11"/>
  <c r="D256" i="11"/>
  <c r="A257" i="11"/>
  <c r="B257" i="11"/>
  <c r="D257" i="11"/>
  <c r="A258" i="11"/>
  <c r="B258" i="11"/>
  <c r="D258" i="11"/>
  <c r="A259" i="11"/>
  <c r="B259" i="11"/>
  <c r="D259" i="11"/>
  <c r="A260" i="11"/>
  <c r="B260" i="11"/>
  <c r="D260" i="11"/>
  <c r="A261" i="11"/>
  <c r="B261" i="11"/>
  <c r="D261" i="11"/>
  <c r="A262" i="11"/>
  <c r="B262" i="11"/>
  <c r="D262" i="11"/>
  <c r="A263" i="11"/>
  <c r="B263" i="11"/>
  <c r="D263" i="11"/>
  <c r="A264" i="11"/>
  <c r="B264" i="11"/>
  <c r="D264" i="11"/>
  <c r="A265" i="11"/>
  <c r="B265" i="11"/>
  <c r="D265" i="11"/>
  <c r="A266" i="11"/>
  <c r="B266" i="11"/>
  <c r="D266" i="11"/>
  <c r="A267" i="11"/>
  <c r="B267" i="11"/>
  <c r="D267" i="11"/>
  <c r="A268" i="11"/>
  <c r="B268" i="11"/>
  <c r="D268" i="11"/>
  <c r="A269" i="11"/>
  <c r="B269" i="11"/>
  <c r="D269" i="11"/>
  <c r="A270" i="11"/>
  <c r="B270" i="11"/>
  <c r="D270" i="11"/>
  <c r="A271" i="11"/>
  <c r="B271" i="11"/>
  <c r="D271" i="11"/>
  <c r="A272" i="11"/>
  <c r="B272" i="11"/>
  <c r="D272" i="11"/>
  <c r="A273" i="11"/>
  <c r="B273" i="11"/>
  <c r="D273" i="11"/>
  <c r="A274" i="11"/>
  <c r="B274" i="11"/>
  <c r="D274" i="11"/>
  <c r="A275" i="11"/>
  <c r="B275" i="11"/>
  <c r="D275" i="11"/>
  <c r="A276" i="11"/>
  <c r="B276" i="11"/>
  <c r="D276" i="11"/>
  <c r="A277" i="11"/>
  <c r="B277" i="11"/>
  <c r="D277" i="11"/>
  <c r="A278" i="11"/>
  <c r="B278" i="11"/>
  <c r="D278" i="11"/>
  <c r="A279" i="11"/>
  <c r="B279" i="11"/>
  <c r="D279" i="11"/>
  <c r="A280" i="11"/>
  <c r="B280" i="11"/>
  <c r="D280" i="11"/>
  <c r="A281" i="11"/>
  <c r="B281" i="11"/>
  <c r="D281" i="11"/>
  <c r="C145" i="7"/>
  <c r="C144" i="7"/>
  <c r="C143" i="7"/>
  <c r="C142" i="7"/>
  <c r="C141" i="7"/>
  <c r="C140" i="7"/>
  <c r="C139" i="7"/>
  <c r="C138" i="7"/>
  <c r="C137" i="7"/>
  <c r="C136" i="7"/>
  <c r="C135" i="7"/>
  <c r="C134" i="7"/>
  <c r="C133" i="7"/>
  <c r="C132" i="7"/>
  <c r="C131" i="7"/>
  <c r="C130" i="7"/>
  <c r="C129" i="7"/>
  <c r="C128" i="7"/>
  <c r="C127" i="7"/>
  <c r="C126" i="7"/>
  <c r="C125" i="7"/>
  <c r="C124" i="7"/>
  <c r="C123" i="7"/>
  <c r="C122" i="7"/>
  <c r="C121" i="7"/>
  <c r="C120" i="7"/>
  <c r="C119" i="7"/>
  <c r="C118" i="7"/>
  <c r="C117" i="7"/>
  <c r="C116" i="7"/>
  <c r="C115" i="7"/>
  <c r="C114" i="7"/>
  <c r="C113" i="7"/>
  <c r="C112" i="7"/>
  <c r="C111" i="7"/>
  <c r="C110" i="7"/>
  <c r="C109" i="7"/>
  <c r="C108" i="7"/>
  <c r="C107" i="7"/>
  <c r="C106" i="7"/>
  <c r="C105" i="7"/>
  <c r="C104" i="7"/>
  <c r="C103" i="7"/>
  <c r="C102" i="7"/>
  <c r="C101" i="7"/>
  <c r="C100" i="7"/>
  <c r="C99" i="7"/>
  <c r="C98" i="7"/>
  <c r="C97" i="7"/>
  <c r="C96" i="7"/>
  <c r="C95" i="7"/>
  <c r="C94" i="7"/>
  <c r="C93" i="7"/>
  <c r="C92" i="7"/>
  <c r="C91" i="7"/>
  <c r="C90" i="7"/>
  <c r="C89" i="7"/>
  <c r="C88" i="7"/>
  <c r="C87" i="7"/>
  <c r="C86" i="7"/>
  <c r="C85" i="7"/>
  <c r="C84" i="7"/>
  <c r="C83" i="7"/>
  <c r="C82" i="7"/>
  <c r="C81" i="7"/>
  <c r="C80" i="7"/>
  <c r="C79" i="7"/>
  <c r="C78" i="7"/>
  <c r="C77" i="7"/>
  <c r="C76" i="7"/>
  <c r="C75" i="7"/>
  <c r="C74" i="7"/>
  <c r="C73" i="7"/>
  <c r="C72" i="7"/>
  <c r="C71" i="7"/>
  <c r="C70" i="7"/>
  <c r="C69" i="7"/>
  <c r="C68" i="7"/>
  <c r="C67" i="7"/>
  <c r="C66" i="7"/>
  <c r="C65" i="7"/>
  <c r="C64" i="7"/>
  <c r="C63" i="7"/>
  <c r="C62" i="7"/>
  <c r="C61" i="7"/>
  <c r="C60" i="7"/>
  <c r="C59" i="7"/>
  <c r="C58" i="7"/>
  <c r="C57" i="7"/>
  <c r="C56" i="7"/>
  <c r="C55" i="7"/>
  <c r="C54" i="7"/>
  <c r="C53" i="7"/>
  <c r="C52" i="7"/>
  <c r="C51" i="7"/>
  <c r="C50" i="7"/>
  <c r="C49" i="7"/>
  <c r="C48" i="7"/>
  <c r="C47" i="7"/>
  <c r="C46" i="7"/>
  <c r="C45" i="7"/>
  <c r="C44" i="7"/>
  <c r="C43" i="7"/>
  <c r="C42" i="7"/>
  <c r="C41" i="7"/>
  <c r="C40" i="7"/>
  <c r="C39" i="7"/>
  <c r="C38" i="7"/>
  <c r="C37" i="7"/>
  <c r="C36" i="7"/>
  <c r="C35" i="7"/>
  <c r="C34" i="7"/>
  <c r="C33" i="7"/>
  <c r="C32" i="7"/>
  <c r="C31" i="7"/>
  <c r="C30" i="7"/>
  <c r="C29" i="7"/>
  <c r="C28" i="7"/>
  <c r="C27" i="7"/>
  <c r="C26" i="7"/>
  <c r="C25" i="7"/>
  <c r="C24" i="7"/>
  <c r="C23" i="7"/>
  <c r="C22" i="7"/>
  <c r="C21" i="7"/>
  <c r="C20" i="7"/>
  <c r="C19" i="7"/>
  <c r="C18" i="7"/>
  <c r="C17" i="7"/>
  <c r="C16" i="7"/>
  <c r="C15" i="7"/>
  <c r="C14" i="7"/>
  <c r="C13" i="7"/>
  <c r="C12" i="7"/>
  <c r="C11" i="7"/>
  <c r="C10" i="7"/>
  <c r="C9" i="7"/>
  <c r="C8" i="7"/>
  <c r="C7" i="7"/>
  <c r="C6" i="7"/>
  <c r="C5" i="7"/>
  <c r="C4" i="7"/>
  <c r="C3" i="7"/>
  <c r="C2" i="7"/>
  <c r="C145" i="8"/>
  <c r="C144" i="8"/>
  <c r="C143" i="8"/>
  <c r="C142" i="8"/>
  <c r="C141" i="8"/>
  <c r="C140" i="8"/>
  <c r="C139" i="8"/>
  <c r="C138" i="8"/>
  <c r="C137" i="8"/>
  <c r="C136" i="8"/>
  <c r="C135" i="8"/>
  <c r="C134" i="8"/>
  <c r="C133" i="8"/>
  <c r="C132" i="8"/>
  <c r="C131" i="8"/>
  <c r="C130" i="8"/>
  <c r="C129" i="8"/>
  <c r="C128" i="8"/>
  <c r="C127" i="8"/>
  <c r="C126" i="8"/>
  <c r="C125" i="8"/>
  <c r="C124" i="8"/>
  <c r="C123" i="8"/>
  <c r="C122" i="8"/>
  <c r="C121" i="8"/>
  <c r="C120" i="8"/>
  <c r="C119" i="8"/>
  <c r="C118" i="8"/>
  <c r="C117" i="8"/>
  <c r="C116" i="8"/>
  <c r="C115" i="8"/>
  <c r="C114" i="8"/>
  <c r="C113" i="8"/>
  <c r="C112" i="8"/>
  <c r="C111" i="8"/>
  <c r="C110" i="8"/>
  <c r="C109" i="8"/>
  <c r="C108" i="8"/>
  <c r="C107" i="8"/>
  <c r="C106" i="8"/>
  <c r="C105" i="8"/>
  <c r="C104" i="8"/>
  <c r="C103" i="8"/>
  <c r="C102" i="8"/>
  <c r="C101" i="8"/>
  <c r="C100" i="8"/>
  <c r="C99" i="8"/>
  <c r="C98" i="8"/>
  <c r="C97" i="8"/>
  <c r="C96" i="8"/>
  <c r="C95" i="8"/>
  <c r="C94" i="8"/>
  <c r="C93" i="8"/>
  <c r="C92" i="8"/>
  <c r="C91" i="8"/>
  <c r="C90" i="8"/>
  <c r="C89" i="8"/>
  <c r="C88" i="8"/>
  <c r="C87" i="8"/>
  <c r="C86" i="8"/>
  <c r="C85" i="8"/>
  <c r="C84" i="8"/>
  <c r="C83" i="8"/>
  <c r="C82" i="8"/>
  <c r="C81" i="8"/>
  <c r="C80" i="8"/>
  <c r="C79" i="8"/>
  <c r="C78" i="8"/>
  <c r="C77" i="8"/>
  <c r="C76" i="8"/>
  <c r="C75" i="8"/>
  <c r="C74" i="8"/>
  <c r="C73" i="8"/>
  <c r="C72" i="8"/>
  <c r="C71" i="8"/>
  <c r="C70" i="8"/>
  <c r="C69" i="8"/>
  <c r="C68" i="8"/>
  <c r="C67" i="8"/>
  <c r="C66" i="8"/>
  <c r="C65" i="8"/>
  <c r="C64" i="8"/>
  <c r="C63" i="8"/>
  <c r="C62" i="8"/>
  <c r="C61" i="8"/>
  <c r="C60" i="8"/>
  <c r="C59" i="8"/>
  <c r="C58" i="8"/>
  <c r="C57" i="8"/>
  <c r="C56" i="8"/>
  <c r="C55" i="8"/>
  <c r="C54" i="8"/>
  <c r="C53" i="8"/>
  <c r="C52" i="8"/>
  <c r="C51" i="8"/>
  <c r="C50" i="8"/>
  <c r="C49" i="8"/>
  <c r="C48" i="8"/>
  <c r="C47" i="8"/>
  <c r="C46" i="8"/>
  <c r="C45" i="8"/>
  <c r="C44" i="8"/>
  <c r="C43" i="8"/>
  <c r="C42" i="8"/>
  <c r="C41" i="8"/>
  <c r="C40" i="8"/>
  <c r="C39" i="8"/>
  <c r="C38" i="8"/>
  <c r="C37" i="8"/>
  <c r="C36" i="8"/>
  <c r="C35" i="8"/>
  <c r="C34" i="8"/>
  <c r="C33" i="8"/>
  <c r="C32" i="8"/>
  <c r="C31" i="8"/>
  <c r="C30" i="8"/>
  <c r="C29" i="8"/>
  <c r="C28" i="8"/>
  <c r="C27" i="8"/>
  <c r="C26" i="8"/>
  <c r="C25" i="8"/>
  <c r="C24" i="8"/>
  <c r="C23" i="8"/>
  <c r="C22" i="8"/>
  <c r="C21" i="8"/>
  <c r="C20" i="8"/>
  <c r="C19" i="8"/>
  <c r="C18" i="8"/>
  <c r="C17" i="8"/>
  <c r="C16" i="8"/>
  <c r="C15" i="8"/>
  <c r="C14" i="8"/>
  <c r="C13" i="8"/>
  <c r="C12" i="8"/>
  <c r="C11" i="8"/>
  <c r="C10" i="8"/>
  <c r="C9" i="8"/>
  <c r="C8" i="8"/>
  <c r="C7" i="8"/>
  <c r="C6" i="8"/>
  <c r="C5" i="8"/>
  <c r="C4" i="8"/>
  <c r="C3" i="8"/>
  <c r="C2" i="8"/>
  <c r="C145" i="9"/>
  <c r="C144" i="9"/>
  <c r="C143" i="9"/>
  <c r="C142" i="9"/>
  <c r="C141" i="9"/>
  <c r="C140" i="9"/>
  <c r="C139" i="9"/>
  <c r="C138" i="9"/>
  <c r="C137" i="9"/>
  <c r="C136" i="9"/>
  <c r="C135" i="9"/>
  <c r="C134" i="9"/>
  <c r="C133" i="9"/>
  <c r="C132" i="9"/>
  <c r="C131" i="9"/>
  <c r="C130" i="9"/>
  <c r="C129" i="9"/>
  <c r="C128" i="9"/>
  <c r="C127" i="9"/>
  <c r="C126" i="9"/>
  <c r="C125" i="9"/>
  <c r="C124" i="9"/>
  <c r="C123" i="9"/>
  <c r="C122" i="9"/>
  <c r="C121" i="9"/>
  <c r="C120" i="9"/>
  <c r="C119" i="9"/>
  <c r="C118" i="9"/>
  <c r="C117" i="9"/>
  <c r="C116" i="9"/>
  <c r="C115" i="9"/>
  <c r="C114" i="9"/>
  <c r="C113" i="9"/>
  <c r="C112" i="9"/>
  <c r="C111" i="9"/>
  <c r="C110" i="9"/>
  <c r="C109" i="9"/>
  <c r="C108" i="9"/>
  <c r="C107" i="9"/>
  <c r="C106" i="9"/>
  <c r="C105" i="9"/>
  <c r="C104" i="9"/>
  <c r="C103" i="9"/>
  <c r="C102" i="9"/>
  <c r="C101" i="9"/>
  <c r="C100" i="9"/>
  <c r="C99" i="9"/>
  <c r="C98" i="9"/>
  <c r="C97" i="9"/>
  <c r="C96" i="9"/>
  <c r="C95" i="9"/>
  <c r="C94" i="9"/>
  <c r="C93" i="9"/>
  <c r="C92" i="9"/>
  <c r="C91" i="9"/>
  <c r="C90" i="9"/>
  <c r="C89" i="9"/>
  <c r="C88" i="9"/>
  <c r="C87" i="9"/>
  <c r="C86" i="9"/>
  <c r="C85" i="9"/>
  <c r="C84" i="9"/>
  <c r="C83" i="9"/>
  <c r="C82" i="9"/>
  <c r="C81" i="9"/>
  <c r="C80" i="9"/>
  <c r="C79" i="9"/>
  <c r="C78" i="9"/>
  <c r="C77" i="9"/>
  <c r="C76" i="9"/>
  <c r="C75" i="9"/>
  <c r="C74" i="9"/>
  <c r="C73" i="9"/>
  <c r="C72" i="9"/>
  <c r="C71" i="9"/>
  <c r="C70" i="9"/>
  <c r="C69" i="9"/>
  <c r="C68" i="9"/>
  <c r="C67" i="9"/>
  <c r="C66" i="9"/>
  <c r="C65" i="9"/>
  <c r="C64" i="9"/>
  <c r="C63" i="9"/>
  <c r="C62" i="9"/>
  <c r="C61" i="9"/>
  <c r="C60" i="9"/>
  <c r="C59" i="9"/>
  <c r="C58" i="9"/>
  <c r="C57" i="9"/>
  <c r="C56" i="9"/>
  <c r="C55" i="9"/>
  <c r="C54" i="9"/>
  <c r="C53" i="9"/>
  <c r="C52" i="9"/>
  <c r="C51" i="9"/>
  <c r="C50" i="9"/>
  <c r="C49" i="9"/>
  <c r="C48" i="9"/>
  <c r="C47" i="9"/>
  <c r="C46" i="9"/>
  <c r="C45" i="9"/>
  <c r="C44" i="9"/>
  <c r="C43" i="9"/>
  <c r="C42" i="9"/>
  <c r="C41" i="9"/>
  <c r="C40" i="9"/>
  <c r="C39" i="9"/>
  <c r="C38" i="9"/>
  <c r="C37" i="9"/>
  <c r="C36" i="9"/>
  <c r="C35" i="9"/>
  <c r="C34" i="9"/>
  <c r="C33" i="9"/>
  <c r="C32" i="9"/>
  <c r="C31" i="9"/>
  <c r="C30" i="9"/>
  <c r="C29" i="9"/>
  <c r="C28" i="9"/>
  <c r="C27" i="9"/>
  <c r="C26" i="9"/>
  <c r="C25" i="9"/>
  <c r="C24" i="9"/>
  <c r="C23" i="9"/>
  <c r="C22" i="9"/>
  <c r="C21" i="9"/>
  <c r="C20" i="9"/>
  <c r="C19" i="9"/>
  <c r="C18" i="9"/>
  <c r="C17" i="9"/>
  <c r="C16" i="9"/>
  <c r="C15" i="9"/>
  <c r="C14" i="9"/>
  <c r="C13" i="9"/>
  <c r="C12" i="9"/>
  <c r="C11" i="9"/>
  <c r="C10" i="9"/>
  <c r="C9" i="9"/>
  <c r="C8" i="9"/>
  <c r="C7" i="9"/>
  <c r="C6" i="9"/>
  <c r="C5" i="9"/>
  <c r="C4" i="9"/>
  <c r="C3" i="9"/>
  <c r="C2" i="9"/>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8B00B8B-09C0-4284-9D34-039CF00543EA}" keepAlive="1" name="Query - mapbiomas-peru-collection-4-deforestation crossing-biomes-political level 2- (2)" description="Connection to the 'mapbiomas-peru-collection-4-deforestation crossing-biomes-political level 2- (2)' query in the workbook." type="5" refreshedVersion="8" background="1" saveData="1">
    <dbPr connection="Provider=Microsoft.Mashup.OleDb.1;Data Source=$Workbook$;Location=&quot;mapbiomas-peru-collection-4-deforestation crossing-biomes-political level 2- (2)&quot;;Extended Properties=&quot;&quot;" command="SELECT * FROM [mapbiomas-peru-collection-4-deforestation crossing-biomes-political level 2- (2)]"/>
  </connection>
  <connection id="2" xr16:uid="{75D4B731-D101-420C-B553-FA5443F18FD5}" keepAlive="1" name="Query - mapbiomas-peru-collection-4-deforestation crossing-biomes-political level 2- (3)" description="Connection to the 'mapbiomas-peru-collection-4-deforestation crossing-biomes-political level 2- (3)' query in the workbook." type="5" refreshedVersion="8" background="1" saveData="1">
    <dbPr connection="Provider=Microsoft.Mashup.OleDb.1;Data Source=$Workbook$;Location=&quot;mapbiomas-peru-collection-4-deforestation crossing-biomes-political level 2- (3)&quot;;Extended Properties=&quot;&quot;" command="SELECT * FROM [mapbiomas-peru-collection-4-deforestation crossing-biomes-political level 2- (3)]"/>
  </connection>
  <connection id="3" xr16:uid="{A899C57C-0F1D-473F-8EF7-83A402FDA69C}" keepAlive="1" name="Query - mapbiomas-peru-collection-4-deforestation crossing-biomes-political level 2- (4)" description="Connection to the 'mapbiomas-peru-collection-4-deforestation crossing-biomes-political level 2- (4)' query in the workbook." type="5" refreshedVersion="0" background="1">
    <dbPr connection="Provider=Microsoft.Mashup.OleDb.1;Data Source=$Workbook$;Location=&quot;mapbiomas-peru-collection-4-deforestation crossing-biomes-political level 2- (4)&quot;;Extended Properties=&quot;&quot;" command="SELECT * FROM [mapbiomas-peru-collection-4-deforestation crossing-biomes-political level 2- (4)]"/>
  </connection>
  <connection id="4" xr16:uid="{D60BDA7D-2657-45E3-8E90-CB33EBB37214}" keepAlive="1" name="Query - mapbiomas-peru-collection-4-deforestation crossing-biomes-political level 2-poli" description="Connection to the 'mapbiomas-peru-collection-4-deforestation crossing-biomes-political level 2-poli' query in the workbook." type="5" refreshedVersion="0" background="1">
    <dbPr connection="Provider=Microsoft.Mashup.OleDb.1;Data Source=$Workbook$;Location=&quot;mapbiomas-peru-collection-4-deforestation crossing-biomes-political level 2-poli&quot;;Extended Properties=&quot;&quot;" command="SELECT * FROM [mapbiomas-peru-collection-4-deforestation crossing-biomes-political level 2-poli]"/>
  </connection>
</connections>
</file>

<file path=xl/sharedStrings.xml><?xml version="1.0" encoding="utf-8"?>
<sst xmlns="http://schemas.openxmlformats.org/spreadsheetml/2006/main" count="753" uniqueCount="241">
  <si>
    <t>Andes</t>
  </si>
  <si>
    <t>1. Formación boscosa</t>
  </si>
  <si>
    <t>1.1. Bosque</t>
  </si>
  <si>
    <t>2. Formación natural no boscosa</t>
  </si>
  <si>
    <t>2.2. Formación herbácea</t>
  </si>
  <si>
    <t>2.3. Formaciones arbustivas y otras</t>
  </si>
  <si>
    <t>2.3.1. Matorral y otros arbustales</t>
  </si>
  <si>
    <t>2.1. Formación herbácea inundable</t>
  </si>
  <si>
    <t>2.1.2. Herbazal inundable altoandino</t>
  </si>
  <si>
    <t>1.2. Bosque seco</t>
  </si>
  <si>
    <t>Desierto costero</t>
  </si>
  <si>
    <t>2.1.1. Herbazal inundable de tierras bajas</t>
  </si>
  <si>
    <t>2.3.2. Loma costera (beta)</t>
  </si>
  <si>
    <t>1.3. Manglar</t>
  </si>
  <si>
    <t>Amazonía</t>
  </si>
  <si>
    <t>1.4. Bosque inundable</t>
  </si>
  <si>
    <t>Año</t>
  </si>
  <si>
    <t>Bioma</t>
  </si>
  <si>
    <t>Deforestación total (ha)</t>
  </si>
  <si>
    <t>Deforestación de vegetación secundaria (ha)</t>
  </si>
  <si>
    <t>Deforestación de vegetación primaria (ha)</t>
  </si>
  <si>
    <t>Version 1</t>
  </si>
  <si>
    <t>August 2026</t>
  </si>
  <si>
    <t>Agosto 2026</t>
  </si>
  <si>
    <t>COLLECTION 4 - MAPBIOMAS PERU</t>
  </si>
  <si>
    <t>3. To access the complete georeferenced data please visit: peru.mapbiomas.org</t>
  </si>
  <si>
    <t>4. MapBiomas Peru data are public, open and free through the simple reference of the source using the following format:</t>
  </si>
  <si>
    <t>"MapBiomas Peru - Collection 4 of Peru's Land Cover &amp; Land Use Map Series, accessed on [date] through the link: [LINK]"</t>
  </si>
  <si>
    <t>MapBiomas Peru is a multi-institutional initiative to generate annual land-cover and land-use maps of Peru using supervised classification processes applied to satellite images. The complete project description is available at peru.mapbiomas.org.</t>
  </si>
  <si>
    <t>Codigos de las clases de la leyenda de la Coleccion 4 de Cobertura y Uso de MapBiomas Peru (1990-2025)</t>
  </si>
  <si>
    <t>CLASSES</t>
  </si>
  <si>
    <t>CLASES</t>
  </si>
  <si>
    <t>ID</t>
  </si>
  <si>
    <t>Hexadecimal code</t>
  </si>
  <si>
    <t>Color</t>
  </si>
  <si>
    <t>1. Forest formation</t>
  </si>
  <si>
    <t>#1f8d49</t>
  </si>
  <si>
    <t>1.1. Forest</t>
  </si>
  <si>
    <t>1.2. Dry forest</t>
  </si>
  <si>
    <t>#7dc975</t>
  </si>
  <si>
    <t>1.3. Mangrove</t>
  </si>
  <si>
    <t>#04381d</t>
  </si>
  <si>
    <t>1.4. Flooded forest</t>
  </si>
  <si>
    <t>#026975</t>
  </si>
  <si>
    <t>2. Natural non-forest formation</t>
  </si>
  <si>
    <t>#d6bc74</t>
  </si>
  <si>
    <t>2.1. Flooded herbaceous formation</t>
  </si>
  <si>
    <t>#519799</t>
  </si>
  <si>
    <t>2.1.1 Lowland flooded grassland</t>
  </si>
  <si>
    <t>#5faf92</t>
  </si>
  <si>
    <t>2.1.2 High andean flooded grassland</t>
  </si>
  <si>
    <t>#26abab</t>
  </si>
  <si>
    <t>2.2. Herbaceous formation</t>
  </si>
  <si>
    <t>2.3. Shrub and other non-forest formations</t>
  </si>
  <si>
    <t>#d89f5c</t>
  </si>
  <si>
    <t>2.3.1 Shrubland and other shrub vegetation</t>
  </si>
  <si>
    <t>#a89358</t>
  </si>
  <si>
    <t>2.3.2 Fog oasis (beta)</t>
  </si>
  <si>
    <t>#be9e00</t>
  </si>
  <si>
    <t>3. Agricultural area</t>
  </si>
  <si>
    <t>3. Área agropecuaria</t>
  </si>
  <si>
    <t>#ffefc3</t>
  </si>
  <si>
    <t>3.1. Mosaic of agriculture and pasture</t>
  </si>
  <si>
    <t>3.1. Mosaico agropecuario</t>
  </si>
  <si>
    <t>3.2. Planted forest</t>
  </si>
  <si>
    <t>3.2. Plantación forestal</t>
  </si>
  <si>
    <t>#7a5900</t>
  </si>
  <si>
    <t>3.3. Oil palm</t>
  </si>
  <si>
    <t>3.3. Palma aceitera</t>
  </si>
  <si>
    <t>#9065d0</t>
  </si>
  <si>
    <t>3.4. Rice (beta)</t>
  </si>
  <si>
    <t>3.4. Arroz (beta)</t>
  </si>
  <si>
    <t>#c71585</t>
  </si>
  <si>
    <t>3.5. Pasture (beta)</t>
  </si>
  <si>
    <t>3.5 Pasto (beta)</t>
  </si>
  <si>
    <t>#edde8e</t>
  </si>
  <si>
    <t>4. Non-vegetated area</t>
  </si>
  <si>
    <t>4. Área sin vegetación</t>
  </si>
  <si>
    <t>#d4271e</t>
  </si>
  <si>
    <t>4.1. Urban infrastructure</t>
  </si>
  <si>
    <t>4.1. Infraestructura urbana</t>
  </si>
  <si>
    <t>4.2. Mining</t>
  </si>
  <si>
    <t>4.2. Minería</t>
  </si>
  <si>
    <t>#9c0027</t>
  </si>
  <si>
    <t>4.3. Beach</t>
  </si>
  <si>
    <t>4.3. Playa</t>
  </si>
  <si>
    <t>#ffa07a</t>
  </si>
  <si>
    <t>4.4. Rocky surface</t>
  </si>
  <si>
    <t>4.4. Superficie rocosa</t>
  </si>
  <si>
    <t>#d98a45</t>
  </si>
  <si>
    <t>4.5. Coastal salt flat</t>
  </si>
  <si>
    <t>4.5. Superficie salina costera</t>
  </si>
  <si>
    <t>#f0b4a8</t>
  </si>
  <si>
    <t>4.6. Salt flat</t>
  </si>
  <si>
    <t>4.6. Superficie de salar</t>
  </si>
  <si>
    <t>#f5d5d5</t>
  </si>
  <si>
    <t>4.7. Other natural non-vegetated area</t>
  </si>
  <si>
    <t>4.7. Otra área natural sin vegetación</t>
  </si>
  <si>
    <t>#e97a7a</t>
  </si>
  <si>
    <t>4.8. Other anthropogenic non-vegetated area</t>
  </si>
  <si>
    <t>4.8. Otra área antrópica sin vegetación</t>
  </si>
  <si>
    <t>#db4d4f</t>
  </si>
  <si>
    <t>5. Water body</t>
  </si>
  <si>
    <t>5. Cuerpo de agua</t>
  </si>
  <si>
    <t>#2532e4</t>
  </si>
  <si>
    <t>5.1. River, lake or ocean</t>
  </si>
  <si>
    <t>5.1. Río, lago u océano</t>
  </si>
  <si>
    <t>5.2. Aquaculture</t>
  </si>
  <si>
    <t>5.2. Acuicultura</t>
  </si>
  <si>
    <t>#091077</t>
  </si>
  <si>
    <t>5.3. Glacier</t>
  </si>
  <si>
    <t>5.3. Glaciar</t>
  </si>
  <si>
    <t>#93dfe6</t>
  </si>
  <si>
    <t>6. Not observed</t>
  </si>
  <si>
    <t>6. No observado</t>
  </si>
  <si>
    <t>#ffffff</t>
  </si>
  <si>
    <t>Pérdida Vegetación Primaria</t>
  </si>
  <si>
    <t>Pérdida  Vegetación Secundaria</t>
  </si>
  <si>
    <t>#CC0100</t>
  </si>
  <si>
    <t>#FFCCBC</t>
  </si>
  <si>
    <r>
      <t>Campo/</t>
    </r>
    <r>
      <rPr>
        <i/>
        <sz val="10"/>
        <color theme="1"/>
        <rFont val="Montserrat"/>
      </rPr>
      <t>Field</t>
    </r>
  </si>
  <si>
    <t>Descripcion del campo</t>
  </si>
  <si>
    <t>Field Description</t>
  </si>
  <si>
    <t>territory</t>
  </si>
  <si>
    <t>Biome</t>
  </si>
  <si>
    <t>feature_id</t>
  </si>
  <si>
    <t>Identificador único (ID)</t>
  </si>
  <si>
    <t>Identifier (ID)</t>
  </si>
  <si>
    <t>class</t>
  </si>
  <si>
    <t>Código de la leyenda correspondente a la clase de cobertura y uso del suelo</t>
  </si>
  <si>
    <t>Legend code for each land cover and land use class</t>
  </si>
  <si>
    <t>class_level_0</t>
  </si>
  <si>
    <t>Clase de cobertura o uso del suelo en el nivel 0 (natural o antrópico)</t>
  </si>
  <si>
    <t>Land cover and land use class on legend level 0</t>
  </si>
  <si>
    <t>class_level_1</t>
  </si>
  <si>
    <t>Clase de cobertura o uso del suelo en el nivel 1 (cinco clases)</t>
  </si>
  <si>
    <t>Land cover and land use class on legend level 1</t>
  </si>
  <si>
    <t>class_level_2</t>
  </si>
  <si>
    <t>Clase de cobertura o uso del suelo en el nivel 2 (veinticuatro clases)</t>
  </si>
  <si>
    <t>Land cover and land use class on legend level 2</t>
  </si>
  <si>
    <t>class_level_3</t>
  </si>
  <si>
    <t>Clase de cobertura o uso del suelo en el nivel 3 (veintiseis clases)</t>
  </si>
  <si>
    <t>Land cover and land use class on legend level 3</t>
  </si>
  <si>
    <t>COLEÇÃO 4 - MAPBIOMAS PERU</t>
  </si>
  <si>
    <r>
      <t xml:space="preserve">3. Para acessar a base de dados georeferenciada acesse: </t>
    </r>
    <r>
      <rPr>
        <sz val="16"/>
        <color theme="3" tint="0.39997558519241921"/>
        <rFont val="Calibri (Body)"/>
      </rPr>
      <t>peru.mapbiomas.org</t>
    </r>
  </si>
  <si>
    <t>4. Os dados do MapBiomas Peru são públicos, abertos e gratuitos mediante ao simples referência da fonte observando o seguinte formato:</t>
  </si>
  <si>
    <r>
      <t>"MapBiomas Peru – Coleção 4</t>
    </r>
    <r>
      <rPr>
        <sz val="13"/>
        <color rgb="FF333333"/>
        <rFont val="Arial"/>
        <family val="2"/>
      </rPr>
      <t> da Série Anual de Mapas de Cobertura e Uso da Terra do Peru, acessado em </t>
    </r>
    <r>
      <rPr>
        <b/>
        <sz val="13"/>
        <color rgb="FF333333"/>
        <rFont val="Arial"/>
        <family val="2"/>
      </rPr>
      <t>[data]</t>
    </r>
    <r>
      <rPr>
        <sz val="13"/>
        <color rgb="FF333333"/>
        <rFont val="Arial"/>
        <family val="2"/>
      </rPr>
      <t> através do link: </t>
    </r>
    <r>
      <rPr>
        <b/>
        <sz val="13"/>
        <color rgb="FF333333"/>
        <rFont val="Arial"/>
        <family val="2"/>
      </rPr>
      <t>[LINK]</t>
    </r>
    <r>
      <rPr>
        <sz val="13"/>
        <color rgb="FF333333"/>
        <rFont val="Arial"/>
        <family val="2"/>
      </rPr>
      <t>"</t>
    </r>
  </si>
  <si>
    <t>"MapBiomas Peru é uma iniciativa multi-institucional para gerar mapas anuais de cobertura e uso da terra do Peru a partir de processos de classificação supervisada aplicada a imagens de satélite. A descrição completa do projeto encontra-se em peru.mapbiomas.org"</t>
  </si>
  <si>
    <t>transition</t>
  </si>
  <si>
    <t>transition_name</t>
  </si>
  <si>
    <t>territor_level_1_1</t>
  </si>
  <si>
    <t>territor_level_2_1</t>
  </si>
  <si>
    <t>territor_level_3_1</t>
  </si>
  <si>
    <t>territor_level_4_1</t>
  </si>
  <si>
    <t>territor_level_1_2</t>
  </si>
  <si>
    <t>territor_level_2_2</t>
  </si>
  <si>
    <t>territor_level_3_2</t>
  </si>
  <si>
    <t>territor_level_4_2</t>
  </si>
  <si>
    <t>territor_level_1_3</t>
  </si>
  <si>
    <t>territor_level_2_3</t>
  </si>
  <si>
    <t>territor_level_3_3</t>
  </si>
  <si>
    <t>territor_level_4_3</t>
  </si>
  <si>
    <t>geocode_1</t>
  </si>
  <si>
    <t>geocode_2</t>
  </si>
  <si>
    <t>geocode_3</t>
  </si>
  <si>
    <t>feature_id_1</t>
  </si>
  <si>
    <t>feature_id_2</t>
  </si>
  <si>
    <t>feature_id_3</t>
  </si>
  <si>
    <t>categor_1</t>
  </si>
  <si>
    <t>categor_2</t>
  </si>
  <si>
    <t>categor_3</t>
  </si>
  <si>
    <t>categor_id_1</t>
  </si>
  <si>
    <t>categor_id_2</t>
  </si>
  <si>
    <t>categor_id_3</t>
  </si>
  <si>
    <t>version</t>
  </si>
  <si>
    <t>Perú</t>
  </si>
  <si>
    <t>PER-01</t>
  </si>
  <si>
    <t>BIOMES</t>
  </si>
  <si>
    <t>POLITICAL_LEVEL_1</t>
  </si>
  <si>
    <t>Pérdida de vegetación primaria</t>
  </si>
  <si>
    <t>Pérdida de vegetación secundaria</t>
  </si>
  <si>
    <t>Bosque seco</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</si>
  <si>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</si>
  <si>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</si>
  <si>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</si>
  <si>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</si>
  <si>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</si>
  <si>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</si>
  <si>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</si>
  <si>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</si>
  <si>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</si>
  <si>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</si>
  <si>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</si>
  <si>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</si>
  <si>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</si>
  <si>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</si>
  <si>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</si>
  <si>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</si>
  <si>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</si>
  <si>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</si>
  <si>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</si>
  <si>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</si>
  <si>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</si>
  <si>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</si>
  <si>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</si>
  <si>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</si>
  <si>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</si>
  <si>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</si>
  <si>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</si>
  <si>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</si>
  <si>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</si>
  <si>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</si>
  <si>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</si>
  <si>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</si>
  <si>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</si>
  <si>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</si>
  <si>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</si>
  <si>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</si>
  <si>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Amazonía Total</t>
  </si>
  <si>
    <t>Transicion</t>
  </si>
  <si>
    <t>Anio</t>
  </si>
  <si>
    <t>Area_ha</t>
  </si>
  <si>
    <t>Area (ha)</t>
  </si>
  <si>
    <t>Codigos de las clases de leyenda  del Módulo de Vegetación de la  Coleccion 4 de Cobertura y Uso de MapBiomas Peru (1990-2025)</t>
  </si>
  <si>
    <t>2. To consult the methodology, access the ATBD (Algorithm Theoretical Basis Document) of the vegetation module at the following link: ATBD.</t>
  </si>
  <si>
    <t>2. Para consultar a metodologia, acesse o ATBD (Documento Base Teórico do Algoritmo) do módulo de vegetação no seguinte link: ATBD.</t>
  </si>
  <si>
    <t>1. This database contains the annual vegetation loss (in hectares) broken down by biomes for the 1990–2025 period, distinguishing between primary vegetation loss and secondary vegetation loss.</t>
  </si>
  <si>
    <t>1. Esta base de dados contém a perda anual de vegetação (em hectares) detalhada por biomas para o período de 1990 a 2025, diferenciando a perda de vegetação primária e a perda de vegetação secundária.</t>
  </si>
  <si>
    <t>Código de la leyenda correspondente a la clase de pérdida</t>
  </si>
  <si>
    <t>Legend code for each loss vegetation</t>
  </si>
  <si>
    <t>BASE DE DADOS DE PERDA DE VEGETAÇÃO</t>
  </si>
  <si>
    <t>VEGETATION LOSS DATABASE</t>
  </si>
  <si>
    <t>MAPBIOMAS PERU - LULC COLLECTION 4 - PÉRDIDA DE VEGETACIÓN</t>
  </si>
  <si>
    <t xml:space="preserve">MAPBIOMAS PERU - LULC COLLECTION 4 - PÉRDIDA DE VEGETACIÓN </t>
  </si>
  <si>
    <t>Pérdida de Vegetacion  / Loss  vegetation</t>
  </si>
  <si>
    <t>El módulo de vegetación presenta una serie temporal de la dinámica de la vegetación natural del Perú para el período 1990–2025, derivada de los mapas anuales de cobertura y uso del suelo de MapBiomas Perú, Colección 4. Mediante el análisis de la trayectoria de clasificación de cada píxel, se identifican pérdidas de vegetación primaria y secundaria, procesos de recuperación y la evolución de la vegetación secundaria, conservando el historial de cambios de cada ubicación.   Para conocer mayor detalles de la metodología acceda al ATBD Módulos de vegetación:https://peru.mapbiomas.org/iniciativas-y-productos/cobertura-y-uso-del-suelo/perdida-vegetacion/</t>
  </si>
  <si>
    <t>Definición</t>
  </si>
  <si>
    <t>Loss  primary vegetation</t>
  </si>
  <si>
    <t>Loss  Secondary Vegetation</t>
  </si>
  <si>
    <t xml:space="preserve"> Cambio persistente a uso antrópico de un área de vegetación natural que se había recuperado tras un uso antrópico</t>
  </si>
  <si>
    <t xml:space="preserve"> Cambio persistente a uso antrópico de un área de vegetación natural desde 1990 hasta el año previo a la pérdida.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</si>
</sst>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b/>
      <sz val="11"/>
      <color theme="1"/>
      <name val="Calibri"/>
      <family val="2"/>
      <scheme val="minor"/>
    </font>
    <font>
      <b/>
      <sz val="16"/>
      <color theme="1"/>
      <name val="Calibri"/>
      <family val="2"/>
      <scheme val="minor"/>
    </font>
    <font>
      <b/>
      <sz val="16"/>
      <color rgb="FFFFFFFF"/>
      <name val="Carlito"/>
    </font>
    <font>
      <b/>
      <i/>
      <sz val="20"/>
      <color theme="1"/>
      <name val="Calibri"/>
      <family val="2"/>
      <scheme val="minor"/>
    </font>
    <font>
      <i/>
      <sz val="11"/>
      <color theme="1"/>
      <name val="Calibri"/>
      <family val="2"/>
      <scheme val="minor"/>
    </font>
    <font>
      <b/>
      <sz val="20"/>
      <color theme="1"/>
      <name val="Calibri"/>
      <family val="2"/>
      <scheme val="minor"/>
    </font>
    <font>
      <b/>
      <i/>
      <sz val="20"/>
      <color rgb="FF00B050"/>
      <name val="Calibri"/>
      <family val="2"/>
      <scheme val="minor"/>
    </font>
    <font>
      <b/>
      <sz val="20"/>
      <color rgb="FF00B050"/>
      <name val="Calibri"/>
      <family val="2"/>
      <scheme val="minor"/>
    </font>
    <font>
      <sz val="16"/>
      <color theme="1"/>
      <name val="Calibri"/>
      <family val="2"/>
      <scheme val="minor"/>
    </font>
    <font>
      <i/>
      <sz val="16"/>
      <color theme="1"/>
      <name val="Calibri"/>
      <family val="2"/>
      <scheme val="minor"/>
    </font>
    <font>
      <i/>
      <sz val="14"/>
      <color theme="1"/>
      <name val="Calibri"/>
      <family val="2"/>
      <scheme val="minor"/>
    </font>
    <font>
      <sz val="14"/>
      <color theme="1"/>
      <name val="Calibri"/>
      <family val="2"/>
      <scheme val="minor"/>
    </font>
    <font>
      <sz val="10"/>
      <name val="Arial"/>
      <family val="2"/>
    </font>
    <font>
      <b/>
      <sz val="10"/>
      <name val="Arial"/>
      <family val="2"/>
    </font>
    <font>
      <b/>
      <sz val="11"/>
      <name val="Arial"/>
      <family val="2"/>
    </font>
    <font>
      <b/>
      <sz val="11"/>
      <name val="MS Reference Sans Serif"/>
      <family val="2"/>
    </font>
    <font>
      <sz val="11"/>
      <name val="MS Reference Sans Serif"/>
      <family val="2"/>
    </font>
    <font>
      <b/>
      <sz val="14"/>
      <name val="Calibri"/>
      <family val="2"/>
    </font>
    <font>
      <sz val="10"/>
      <color theme="1"/>
      <name val="Montserrat"/>
    </font>
    <font>
      <i/>
      <sz val="10"/>
      <color theme="1"/>
      <name val="Montserrat"/>
    </font>
    <font>
      <b/>
      <sz val="10"/>
      <color rgb="FFFFFFFF"/>
      <name val="Montserrat"/>
    </font>
    <font>
      <sz val="16"/>
      <color theme="3" tint="0.39997558519241921"/>
      <name val="Calibri (Body)"/>
    </font>
    <font>
      <sz val="13"/>
      <color rgb="FF333333"/>
      <name val="Arial"/>
      <family val="2"/>
    </font>
    <font>
      <b/>
      <sz val="13"/>
      <color rgb="FF333333"/>
      <name val="Arial"/>
      <family val="2"/>
    </font>
    <font>
      <sz val="11"/>
      <color theme="1"/>
      <name val="Calibri"/>
      <family val="2"/>
    </font>
    <font>
      <b/>
      <sz val="10"/>
      <color theme="1"/>
      <name val="Arial"/>
      <family val="2"/>
    </font>
    <font>
      <sz val="10"/>
      <name val="Arial"/>
      <family val="2"/>
    </font>
    <font>
      <b/>
      <sz val="11"/>
      <color theme="1"/>
      <name val="Arial"/>
      <family val="2"/>
    </font>
    <font>
      <sz val="11"/>
      <color theme="1"/>
      <name val="Arimo"/>
    </font>
    <font>
      <b/>
      <sz val="12"/>
      <color theme="1"/>
      <name val="Arial"/>
      <family val="2"/>
    </font>
  </fonts>
  <fills count="55">
    <fill>
      <patternFill patternType="none"/>
    </fill>
    <fill>
      <patternFill patternType="gray125"/>
    </fill>
    <fill>
      <patternFill patternType="solid">
        <fgColor rgb="FFDCE6F1"/>
        <bgColor indexed="64"/>
      </patternFill>
    </fill>
    <fill>
      <patternFill patternType="solid">
        <fgColor rgb="FFFFFFFF"/>
        <bgColor indexed="64"/>
      </patternFill>
    </fill>
    <fill>
      <patternFill patternType="solid">
        <fgColor rgb="FF4472C4"/>
      </patternFill>
    </fill>
    <fill>
      <patternFill patternType="solid">
        <fgColor theme="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D5D5D5"/>
        <bgColor indexed="64"/>
      </patternFill>
    </fill>
    <fill>
      <patternFill patternType="solid">
        <fgColor rgb="FFCCCCCC"/>
        <bgColor indexed="64"/>
      </patternFill>
    </fill>
    <fill>
      <patternFill patternType="solid">
        <fgColor rgb="FF6AA84F"/>
        <bgColor indexed="64"/>
      </patternFill>
    </fill>
    <fill>
      <patternFill patternType="solid">
        <fgColor rgb="FF1F8D49"/>
        <bgColor indexed="64"/>
      </patternFill>
    </fill>
    <fill>
      <patternFill patternType="solid">
        <fgColor rgb="FFD9EAD3"/>
        <bgColor indexed="64"/>
      </patternFill>
    </fill>
    <fill>
      <patternFill patternType="solid">
        <fgColor rgb="FF7DC975"/>
        <bgColor indexed="64"/>
      </patternFill>
    </fill>
    <fill>
      <patternFill patternType="solid">
        <fgColor rgb="FF04381D"/>
        <bgColor indexed="64"/>
      </patternFill>
    </fill>
    <fill>
      <patternFill patternType="solid">
        <fgColor rgb="FF026975"/>
        <bgColor indexed="64"/>
      </patternFill>
    </fill>
    <fill>
      <patternFill patternType="solid">
        <fgColor rgb="FF93C47D"/>
        <bgColor indexed="64"/>
      </patternFill>
    </fill>
    <fill>
      <patternFill patternType="solid">
        <fgColor rgb="FFD6BC74"/>
        <bgColor indexed="64"/>
      </patternFill>
    </fill>
    <fill>
      <patternFill patternType="solid">
        <fgColor rgb="FFE2EFD9"/>
        <bgColor indexed="64"/>
      </patternFill>
    </fill>
    <fill>
      <patternFill patternType="solid">
        <fgColor rgb="FF519799"/>
        <bgColor indexed="64"/>
      </patternFill>
    </fill>
    <fill>
      <patternFill patternType="solid">
        <fgColor rgb="FF5FAF92"/>
        <bgColor indexed="64"/>
      </patternFill>
    </fill>
    <fill>
      <patternFill patternType="solid">
        <fgColor rgb="FF26ABAB"/>
        <bgColor indexed="64"/>
      </patternFill>
    </fill>
    <fill>
      <patternFill patternType="solid">
        <fgColor rgb="FFD89F5C"/>
        <bgColor indexed="64"/>
      </patternFill>
    </fill>
    <fill>
      <patternFill patternType="solid">
        <fgColor rgb="FFA89358"/>
        <bgColor indexed="64"/>
      </patternFill>
    </fill>
    <fill>
      <patternFill patternType="solid">
        <fgColor rgb="FFBE9E00"/>
        <bgColor indexed="64"/>
      </patternFill>
    </fill>
    <fill>
      <patternFill patternType="solid">
        <fgColor rgb="FFF1C232"/>
        <bgColor indexed="64"/>
      </patternFill>
    </fill>
    <fill>
      <patternFill patternType="solid">
        <fgColor rgb="FFFFEFC3"/>
        <bgColor indexed="64"/>
      </patternFill>
    </fill>
    <fill>
      <patternFill patternType="solid">
        <fgColor rgb="FFFFE599"/>
        <bgColor indexed="64"/>
      </patternFill>
    </fill>
    <fill>
      <patternFill patternType="solid">
        <fgColor rgb="FF7A5900"/>
        <bgColor indexed="64"/>
      </patternFill>
    </fill>
    <fill>
      <patternFill patternType="solid">
        <fgColor rgb="FF9065D0"/>
        <bgColor indexed="64"/>
      </patternFill>
    </fill>
    <fill>
      <patternFill patternType="solid">
        <fgColor rgb="FFC71585"/>
        <bgColor indexed="64"/>
      </patternFill>
    </fill>
    <fill>
      <patternFill patternType="solid">
        <fgColor rgb="FFEDDE8E"/>
        <bgColor indexed="64"/>
      </patternFill>
    </fill>
    <fill>
      <patternFill patternType="solid">
        <fgColor rgb="FFD5A6BD"/>
        <bgColor indexed="64"/>
      </patternFill>
    </fill>
    <fill>
      <patternFill patternType="solid">
        <fgColor rgb="FFD4271E"/>
        <bgColor indexed="64"/>
      </patternFill>
    </fill>
    <fill>
      <patternFill patternType="solid">
        <fgColor rgb="FFF4CCCC"/>
        <bgColor indexed="64"/>
      </patternFill>
    </fill>
    <fill>
      <patternFill patternType="solid">
        <fgColor rgb="FF9C0027"/>
        <bgColor indexed="64"/>
      </patternFill>
    </fill>
    <fill>
      <patternFill patternType="solid">
        <fgColor rgb="FFFFA07A"/>
        <bgColor indexed="64"/>
      </patternFill>
    </fill>
    <fill>
      <patternFill patternType="solid">
        <fgColor rgb="FFD98A45"/>
        <bgColor indexed="64"/>
      </patternFill>
    </fill>
    <fill>
      <patternFill patternType="solid">
        <fgColor rgb="FFF0B4A8"/>
        <bgColor indexed="64"/>
      </patternFill>
    </fill>
    <fill>
      <patternFill patternType="solid">
        <fgColor rgb="FFF5D5D5"/>
        <bgColor indexed="64"/>
      </patternFill>
    </fill>
    <fill>
      <patternFill patternType="solid">
        <fgColor rgb="FFE97A7A"/>
        <bgColor indexed="64"/>
      </patternFill>
    </fill>
    <fill>
      <patternFill patternType="solid">
        <fgColor rgb="FFDB4D4F"/>
        <bgColor indexed="64"/>
      </patternFill>
    </fill>
    <fill>
      <patternFill patternType="solid">
        <fgColor rgb="FF9FC5E8"/>
        <bgColor indexed="64"/>
      </patternFill>
    </fill>
    <fill>
      <patternFill patternType="solid">
        <fgColor rgb="FF2532E4"/>
        <bgColor indexed="64"/>
      </patternFill>
    </fill>
    <fill>
      <patternFill patternType="solid">
        <fgColor rgb="FFCFE2F3"/>
        <bgColor indexed="64"/>
      </patternFill>
    </fill>
    <fill>
      <patternFill patternType="solid">
        <fgColor rgb="FF091077"/>
        <bgColor indexed="64"/>
      </patternFill>
    </fill>
    <fill>
      <patternFill patternType="solid">
        <fgColor rgb="FF93DFE6"/>
        <bgColor indexed="64"/>
      </patternFill>
    </fill>
    <fill>
      <patternFill patternType="solid">
        <fgColor theme="0" tint="-0.14999847407452621"/>
        <bgColor indexed="64"/>
      </patternFill>
    </fill>
    <fill>
      <patternFill patternType="solid">
        <fgColor rgb="FF0070C0"/>
        <bgColor indexed="64"/>
      </patternFill>
    </fill>
    <fill>
      <patternFill patternType="solid">
        <fgColor rgb="FFFFFFFF"/>
        <bgColor rgb="FFFFFFFF"/>
      </patternFill>
    </fill>
    <fill>
      <patternFill patternType="solid">
        <fgColor rgb="FFD5D5D5"/>
        <bgColor rgb="FFD5D5D5"/>
      </patternFill>
    </fill>
    <fill>
      <patternFill patternType="solid">
        <fgColor rgb="FFCCCCCC"/>
        <bgColor rgb="FFCCCCCC"/>
      </patternFill>
    </fill>
    <fill>
      <patternFill patternType="solid">
        <fgColor rgb="FFFFCCBC"/>
        <bgColor rgb="FFFFCCBC"/>
      </patternFill>
    </fill>
    <fill>
      <patternFill patternType="solid">
        <fgColor rgb="FFCC0100"/>
        <bgColor rgb="FFCC0100"/>
      </patternFill>
    </fill>
    <fill>
      <patternFill patternType="solid">
        <fgColor rgb="FF4472C4"/>
        <bgColor rgb="FF4472C4"/>
      </patternFill>
    </fill>
  </fills>
  <borders count="7">
    <border>
      <left/>
      <right/>
      <top/>
      <bottom/>
      <diagonal/>
    </border>
    <border>
      <left style="thin">
        <color auto="1"/>
      </left>
      <right style="thin">
        <color auto="1"/>
      </right>
      <top style="thin">
        <color auto="1"/>
      </top>
      <bottom style="thin">
        <color auto="1"/>
      </bottom>
      <diagonal/>
    </border>
    <border>
      <left/>
      <right/>
      <top/>
      <bottom style="thin">
        <color rgb="FF95B3D7"/>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97">
    <xf numFmtId="0" fontId="0" fillId="0" borderId="0" xfId="0"/>
    <xf numFmtId="0" fontId="1" fillId="0" borderId="0" xfId="0" applyFont="1"/>
    <xf numFmtId="0" fontId="1" fillId="2" borderId="0" xfId="0" applyFont="1" applyFill="1" applyAlignment="1">
      <alignment wrapText="1"/>
    </xf>
    <xf numFmtId="0" fontId="1" fillId="2" borderId="2" xfId="0" applyFont="1" applyFill="1" applyBorder="1" applyAlignment="1">
      <alignment vertical="center"/>
    </xf>
    <xf numFmtId="4" fontId="0" fillId="0" borderId="0" xfId="0" applyNumberFormat="1"/>
    <xf numFmtId="0" fontId="0" fillId="0" borderId="0" xfId="0" applyAlignment="1">
      <alignment wrapText="1"/>
    </xf>
    <xf numFmtId="1" fontId="0" fillId="0" borderId="0" xfId="0" applyNumberFormat="1"/>
    <xf numFmtId="0" fontId="0" fillId="5" borderId="0" xfId="0" applyFill="1"/>
    <xf numFmtId="0" fontId="0" fillId="6" borderId="0" xfId="0" applyFill="1"/>
    <xf numFmtId="0" fontId="2" fillId="5" borderId="0" xfId="0" applyFont="1" applyFill="1"/>
    <xf numFmtId="17" fontId="2" fillId="5" borderId="0" xfId="0" quotePrefix="1" applyNumberFormat="1" applyFont="1" applyFill="1"/>
    <xf numFmtId="0" fontId="4" fillId="5" borderId="0" xfId="0" applyFont="1" applyFill="1"/>
    <xf numFmtId="0" fontId="5" fillId="5" borderId="0" xfId="0" applyFont="1" applyFill="1"/>
    <xf numFmtId="0" fontId="6" fillId="5" borderId="0" xfId="0" applyFont="1" applyFill="1"/>
    <xf numFmtId="0" fontId="7" fillId="5" borderId="0" xfId="0" applyFont="1" applyFill="1"/>
    <xf numFmtId="0" fontId="8" fillId="5" borderId="0" xfId="0" applyFont="1" applyFill="1"/>
    <xf numFmtId="0" fontId="9" fillId="5" borderId="0" xfId="0" applyFont="1" applyFill="1" applyAlignment="1">
      <alignment vertical="top" wrapText="1"/>
    </xf>
    <xf numFmtId="0" fontId="10" fillId="5" borderId="0" xfId="0" applyFont="1" applyFill="1" applyAlignment="1">
      <alignment horizontal="left" vertical="top" wrapText="1"/>
    </xf>
    <xf numFmtId="0" fontId="10" fillId="5" borderId="0" xfId="0" applyFont="1" applyFill="1" applyAlignment="1">
      <alignment vertical="top" wrapText="1"/>
    </xf>
    <xf numFmtId="0" fontId="9" fillId="5" borderId="0" xfId="0" applyFont="1" applyFill="1" applyAlignment="1">
      <alignment horizontal="left" vertical="top" wrapText="1"/>
    </xf>
    <xf numFmtId="0" fontId="10" fillId="5" borderId="0" xfId="0" applyFont="1" applyFill="1"/>
    <xf numFmtId="0" fontId="9" fillId="5" borderId="0" xfId="0" applyFont="1" applyFill="1"/>
    <xf numFmtId="0" fontId="13" fillId="3" borderId="1" xfId="0" applyFont="1" applyFill="1" applyBorder="1" applyAlignment="1">
      <alignment vertical="center" wrapText="1"/>
    </xf>
    <xf numFmtId="0" fontId="15" fillId="8" borderId="1" xfId="0" applyFont="1" applyFill="1" applyBorder="1" applyAlignment="1">
      <alignment horizontal="center" vertical="center" wrapText="1"/>
    </xf>
    <xf numFmtId="0" fontId="15" fillId="9" borderId="1" xfId="0" applyFont="1" applyFill="1" applyBorder="1" applyAlignment="1">
      <alignment horizontal="center" vertical="center" wrapText="1"/>
    </xf>
    <xf numFmtId="0" fontId="16" fillId="10" borderId="1" xfId="0" applyFont="1" applyFill="1" applyBorder="1" applyAlignment="1">
      <alignment vertical="center" wrapText="1"/>
    </xf>
    <xf numFmtId="0" fontId="17" fillId="9" borderId="1" xfId="0" applyFont="1" applyFill="1" applyBorder="1" applyAlignment="1">
      <alignment horizontal="center" wrapText="1"/>
    </xf>
    <xf numFmtId="0" fontId="13" fillId="11" borderId="1" xfId="0" applyFont="1" applyFill="1" applyBorder="1" applyAlignment="1">
      <alignment wrapText="1"/>
    </xf>
    <xf numFmtId="0" fontId="17" fillId="12" borderId="1" xfId="0" applyFont="1" applyFill="1" applyBorder="1" applyAlignment="1">
      <alignment vertical="center" wrapText="1"/>
    </xf>
    <xf numFmtId="0" fontId="17" fillId="0" borderId="1" xfId="0" applyFont="1" applyBorder="1" applyAlignment="1">
      <alignment horizontal="center" wrapText="1"/>
    </xf>
    <xf numFmtId="0" fontId="13" fillId="13" borderId="1" xfId="0" applyFont="1" applyFill="1" applyBorder="1" applyAlignment="1">
      <alignment wrapText="1"/>
    </xf>
    <xf numFmtId="0" fontId="13" fillId="14" borderId="1" xfId="0" applyFont="1" applyFill="1" applyBorder="1" applyAlignment="1">
      <alignment wrapText="1"/>
    </xf>
    <xf numFmtId="0" fontId="13" fillId="15" borderId="1" xfId="0" applyFont="1" applyFill="1" applyBorder="1" applyAlignment="1">
      <alignment wrapText="1"/>
    </xf>
    <xf numFmtId="0" fontId="16" fillId="16" borderId="1" xfId="0" applyFont="1" applyFill="1" applyBorder="1" applyAlignment="1">
      <alignment vertical="center" wrapText="1"/>
    </xf>
    <xf numFmtId="0" fontId="13" fillId="17" borderId="1" xfId="0" applyFont="1" applyFill="1" applyBorder="1" applyAlignment="1">
      <alignment wrapText="1"/>
    </xf>
    <xf numFmtId="0" fontId="17" fillId="18" borderId="1" xfId="0" applyFont="1" applyFill="1" applyBorder="1" applyAlignment="1">
      <alignment vertical="center" wrapText="1"/>
    </xf>
    <xf numFmtId="0" fontId="13" fillId="19" borderId="1" xfId="0" applyFont="1" applyFill="1" applyBorder="1" applyAlignment="1">
      <alignment wrapText="1"/>
    </xf>
    <xf numFmtId="0" fontId="13" fillId="20" borderId="1" xfId="0" applyFont="1" applyFill="1" applyBorder="1" applyAlignment="1">
      <alignment wrapText="1"/>
    </xf>
    <xf numFmtId="0" fontId="13" fillId="21" borderId="1" xfId="0" applyFont="1" applyFill="1" applyBorder="1" applyAlignment="1">
      <alignment wrapText="1"/>
    </xf>
    <xf numFmtId="0" fontId="13" fillId="22" borderId="1" xfId="0" applyFont="1" applyFill="1" applyBorder="1" applyAlignment="1">
      <alignment wrapText="1"/>
    </xf>
    <xf numFmtId="0" fontId="13" fillId="23" borderId="1" xfId="0" applyFont="1" applyFill="1" applyBorder="1" applyAlignment="1">
      <alignment wrapText="1"/>
    </xf>
    <xf numFmtId="0" fontId="13" fillId="24" borderId="1" xfId="0" applyFont="1" applyFill="1" applyBorder="1" applyAlignment="1">
      <alignment wrapText="1"/>
    </xf>
    <xf numFmtId="0" fontId="16" fillId="25" borderId="1" xfId="0" applyFont="1" applyFill="1" applyBorder="1" applyAlignment="1">
      <alignment vertical="center" wrapText="1"/>
    </xf>
    <xf numFmtId="0" fontId="13" fillId="26" borderId="1" xfId="0" applyFont="1" applyFill="1" applyBorder="1" applyAlignment="1">
      <alignment wrapText="1"/>
    </xf>
    <xf numFmtId="0" fontId="17" fillId="27" borderId="1" xfId="0" applyFont="1" applyFill="1" applyBorder="1" applyAlignment="1">
      <alignment vertical="center" wrapText="1"/>
    </xf>
    <xf numFmtId="0" fontId="13" fillId="28" borderId="1" xfId="0" applyFont="1" applyFill="1" applyBorder="1" applyAlignment="1">
      <alignment wrapText="1"/>
    </xf>
    <xf numFmtId="0" fontId="13" fillId="29" borderId="1" xfId="0" applyFont="1" applyFill="1" applyBorder="1" applyAlignment="1">
      <alignment wrapText="1"/>
    </xf>
    <xf numFmtId="0" fontId="13" fillId="30" borderId="1" xfId="0" applyFont="1" applyFill="1" applyBorder="1" applyAlignment="1">
      <alignment wrapText="1"/>
    </xf>
    <xf numFmtId="0" fontId="13" fillId="31" borderId="1" xfId="0" applyFont="1" applyFill="1" applyBorder="1" applyAlignment="1">
      <alignment wrapText="1"/>
    </xf>
    <xf numFmtId="0" fontId="16" fillId="32" borderId="1" xfId="0" applyFont="1" applyFill="1" applyBorder="1" applyAlignment="1">
      <alignment vertical="center" wrapText="1"/>
    </xf>
    <xf numFmtId="0" fontId="13" fillId="33" borderId="1" xfId="0" applyFont="1" applyFill="1" applyBorder="1" applyAlignment="1">
      <alignment wrapText="1"/>
    </xf>
    <xf numFmtId="0" fontId="17" fillId="34" borderId="1" xfId="0" applyFont="1" applyFill="1" applyBorder="1" applyAlignment="1">
      <alignment vertical="center" wrapText="1"/>
    </xf>
    <xf numFmtId="0" fontId="13" fillId="35" borderId="1" xfId="0" applyFont="1" applyFill="1" applyBorder="1" applyAlignment="1">
      <alignment wrapText="1"/>
    </xf>
    <xf numFmtId="0" fontId="13" fillId="36" borderId="1" xfId="0" applyFont="1" applyFill="1" applyBorder="1" applyAlignment="1">
      <alignment wrapText="1"/>
    </xf>
    <xf numFmtId="0" fontId="13" fillId="37" borderId="1" xfId="0" applyFont="1" applyFill="1" applyBorder="1" applyAlignment="1">
      <alignment wrapText="1"/>
    </xf>
    <xf numFmtId="0" fontId="13" fillId="38" borderId="1" xfId="0" applyFont="1" applyFill="1" applyBorder="1" applyAlignment="1">
      <alignment wrapText="1"/>
    </xf>
    <xf numFmtId="0" fontId="13" fillId="39" borderId="1" xfId="0" applyFont="1" applyFill="1" applyBorder="1" applyAlignment="1">
      <alignment wrapText="1"/>
    </xf>
    <xf numFmtId="0" fontId="13" fillId="40" borderId="1" xfId="0" applyFont="1" applyFill="1" applyBorder="1" applyAlignment="1">
      <alignment wrapText="1"/>
    </xf>
    <xf numFmtId="0" fontId="13" fillId="41" borderId="1" xfId="0" applyFont="1" applyFill="1" applyBorder="1" applyAlignment="1">
      <alignment wrapText="1"/>
    </xf>
    <xf numFmtId="0" fontId="16" fillId="42" borderId="1" xfId="0" applyFont="1" applyFill="1" applyBorder="1" applyAlignment="1">
      <alignment vertical="center" wrapText="1"/>
    </xf>
    <xf numFmtId="0" fontId="13" fillId="43" borderId="1" xfId="0" applyFont="1" applyFill="1" applyBorder="1" applyAlignment="1">
      <alignment wrapText="1"/>
    </xf>
    <xf numFmtId="0" fontId="17" fillId="44" borderId="1" xfId="0" applyFont="1" applyFill="1" applyBorder="1" applyAlignment="1">
      <alignment vertical="center" wrapText="1"/>
    </xf>
    <xf numFmtId="0" fontId="13" fillId="45" borderId="1" xfId="0" applyFont="1" applyFill="1" applyBorder="1" applyAlignment="1">
      <alignment wrapText="1"/>
    </xf>
    <xf numFmtId="0" fontId="13" fillId="46" borderId="1" xfId="0" applyFont="1" applyFill="1" applyBorder="1" applyAlignment="1">
      <alignment wrapText="1"/>
    </xf>
    <xf numFmtId="0" fontId="16" fillId="9" borderId="1" xfId="0" applyFont="1" applyFill="1" applyBorder="1" applyAlignment="1">
      <alignment vertical="center" wrapText="1"/>
    </xf>
    <xf numFmtId="0" fontId="13" fillId="3" borderId="1" xfId="0" applyFont="1" applyFill="1" applyBorder="1" applyAlignment="1">
      <alignment wrapText="1"/>
    </xf>
    <xf numFmtId="0" fontId="18" fillId="0" borderId="0" xfId="0" applyFont="1"/>
    <xf numFmtId="0" fontId="19" fillId="0" borderId="0" xfId="0" applyFont="1"/>
    <xf numFmtId="0" fontId="19" fillId="47" borderId="1" xfId="0" applyFont="1" applyFill="1" applyBorder="1" applyAlignment="1">
      <alignment horizontal="center" vertical="center" wrapText="1"/>
    </xf>
    <xf numFmtId="0" fontId="20" fillId="47" borderId="1" xfId="0" applyFont="1" applyFill="1" applyBorder="1" applyAlignment="1">
      <alignment horizontal="center" vertical="center" wrapText="1"/>
    </xf>
    <xf numFmtId="0" fontId="21" fillId="48" borderId="1" xfId="0" applyFont="1" applyFill="1" applyBorder="1" applyAlignment="1">
      <alignment horizontal="center"/>
    </xf>
    <xf numFmtId="0" fontId="19" fillId="0" borderId="1" xfId="0" applyFont="1" applyBorder="1" applyAlignment="1">
      <alignment vertical="center" wrapText="1"/>
    </xf>
    <xf numFmtId="0" fontId="0" fillId="0" borderId="0" xfId="0" pivotButton="1"/>
    <xf numFmtId="0" fontId="28" fillId="50" borderId="5" xfId="0" applyFont="1" applyFill="1" applyBorder="1" applyAlignment="1">
      <alignment horizontal="center" wrapText="1"/>
    </xf>
    <xf numFmtId="0" fontId="28" fillId="51" borderId="5" xfId="0" applyFont="1" applyFill="1" applyBorder="1" applyAlignment="1">
      <alignment horizontal="center" wrapText="1"/>
    </xf>
    <xf numFmtId="0" fontId="29" fillId="52" borderId="5" xfId="0" applyFont="1" applyFill="1" applyBorder="1" applyAlignment="1">
      <alignment horizontal="center" wrapText="1"/>
    </xf>
    <xf numFmtId="0" fontId="25" fillId="0" borderId="5" xfId="0" applyFont="1" applyBorder="1" applyAlignment="1">
      <alignment horizontal="center"/>
    </xf>
    <xf numFmtId="0" fontId="29" fillId="49" borderId="5" xfId="0" applyFont="1" applyFill="1" applyBorder="1" applyAlignment="1">
      <alignment horizontal="center" wrapText="1"/>
    </xf>
    <xf numFmtId="0" fontId="29" fillId="53" borderId="5" xfId="0" applyFont="1" applyFill="1" applyBorder="1" applyAlignment="1">
      <alignment horizontal="center" wrapText="1"/>
    </xf>
    <xf numFmtId="0" fontId="25" fillId="49" borderId="1" xfId="0" applyFont="1" applyFill="1" applyBorder="1"/>
    <xf numFmtId="0" fontId="0" fillId="0" borderId="1" xfId="0" applyBorder="1" applyAlignment="1">
      <alignment horizontal="left" wrapText="1"/>
    </xf>
    <xf numFmtId="0" fontId="26" fillId="50" borderId="1" xfId="0" applyFont="1" applyFill="1" applyBorder="1" applyAlignment="1">
      <alignment horizontal="center" wrapText="1"/>
    </xf>
    <xf numFmtId="0" fontId="25" fillId="52" borderId="6" xfId="0" applyFont="1" applyFill="1" applyBorder="1"/>
    <xf numFmtId="0" fontId="25" fillId="53" borderId="6" xfId="0" applyFont="1" applyFill="1" applyBorder="1"/>
    <xf numFmtId="0" fontId="0" fillId="0" borderId="1" xfId="0" applyBorder="1" applyAlignment="1">
      <alignment vertical="center" wrapText="1"/>
    </xf>
    <xf numFmtId="0" fontId="3" fillId="54" borderId="0" xfId="0" applyFont="1" applyFill="1" applyAlignment="1">
      <alignment horizontal="center"/>
    </xf>
    <xf numFmtId="0" fontId="27" fillId="0" borderId="0" xfId="0" applyFont="1"/>
    <xf numFmtId="0" fontId="14" fillId="3" borderId="3"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30" fillId="49" borderId="1" xfId="0" applyFont="1" applyFill="1" applyBorder="1" applyAlignment="1">
      <alignment horizontal="center" vertical="center" wrapText="1"/>
    </xf>
    <xf numFmtId="0" fontId="0" fillId="0" borderId="1" xfId="0" applyBorder="1" applyAlignment="1">
      <alignment horizontal="left" wrapText="1"/>
    </xf>
    <xf numFmtId="0" fontId="11" fillId="7" borderId="0" xfId="0" applyFont="1" applyFill="1" applyAlignment="1">
      <alignment horizontal="left" vertical="top" wrapText="1"/>
    </xf>
    <xf numFmtId="0" fontId="12" fillId="7" borderId="0" xfId="0" applyFont="1" applyFill="1" applyAlignment="1">
      <alignment horizontal="left" vertical="top" wrapText="1"/>
    </xf>
    <xf numFmtId="0" fontId="3" fillId="4" borderId="0" xfId="0" applyFont="1" applyFill="1" applyAlignment="1">
      <alignment horizontal="center" vertical="center"/>
    </xf>
    <xf numFmtId="0" fontId="10" fillId="5" borderId="0" xfId="0" applyFont="1" applyFill="1" applyAlignment="1">
      <alignment horizontal="left" vertical="top" wrapText="1"/>
    </xf>
    <xf numFmtId="0" fontId="9" fillId="5" borderId="0" xfId="0" applyFont="1" applyFill="1" applyAlignment="1">
      <alignment horizontal="left" vertical="top" wrapText="1"/>
    </xf>
    <xf numFmtId="0" fontId="19" fillId="47" borderId="1" xfId="0" applyFont="1" applyFill="1" applyBorder="1" applyAlignment="1">
      <alignment vertical="center" wrapText="1"/>
    </xf>
  </cellXfs>
  <cellStyles count="1">
    <cellStyle name="Normal" xfId="0" builtinId="0"/>
  </cellStyles>
  <dxfs count="8">
    <dxf>
      <numFmt numFmtId="4" formatCode="#,##0.0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9" defaultPivotStyle="PivotStyleLight16"/>
  <colors>
    <mruColors>
      <color rgb="FF996633"/>
      <color rgb="FFCC0100"/>
      <color rgb="FFFFCC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07/relationships/slicerCache" Target="slicerCaches/slicerCache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1.xml"/><Relationship Id="rId5" Type="http://schemas.openxmlformats.org/officeDocument/2006/relationships/worksheet" Target="worksheets/sheet5.xml"/><Relationship Id="rId15" Type="http://schemas.openxmlformats.org/officeDocument/2006/relationships/connections" Target="connections.xml"/><Relationship Id="rId10" Type="http://schemas.openxmlformats.org/officeDocument/2006/relationships/pivotCacheDefinition" Target="pivotCache/pivotCacheDefinition1.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[MAPBIOMAS-PERU-LULC-COL4-PERDIDA-VEGETACION.xlsx]PIVOTCHART_LOSS_VEGETATION!Evolucion_Anual_Biomas</c:name>
    <c:fmtId val="0"/>
  </c:pivotSource>
  <c:chart>
    <c:title>
      <c:tx>
        <c:rich>
          <a:bodyPr/>
          <a:lstStyle/>
          <a:p>
            <a:pPr>
              <a:defRPr/>
            </a:pPr>
            <a:r>
              <a:rPr lang="es-PE"/>
              <a:t>Evolución</a:t>
            </a:r>
            <a:r>
              <a:rPr lang="es-PE" baseline="0"/>
              <a:t> de pérdida de vegetación por Bioma 1990-2025</a:t>
            </a:r>
            <a:endParaRPr lang="es-PE"/>
          </a:p>
        </c:rich>
      </c:tx>
      <c:overlay val="0"/>
    </c:title>
    <c:autoTitleDeleted val="0"/>
    <c:pivotFmts>
      <c:pivotFmt>
        <c:idx val="0"/>
        <c:spPr>
          <a:ln>
            <a:solidFill>
              <a:srgbClr val="00B050"/>
            </a:solidFill>
          </a:ln>
        </c:spPr>
        <c:marker>
          <c:symbol val="none"/>
        </c:marker>
        <c:dLbl>
          <c:idx val="0"/>
          <c:delete val="1"/>
          <c:extLst>
            <c:ext xmlns:c15="http://schemas.microsoft.com/office/drawing/2012/chart" uri="{CE6537A1-D6FC-4f65-9D91-7224C49458BB}"/>
          </c:extLst>
        </c:dLbl>
      </c:pivotFmt>
      <c:pivotFmt>
        <c:idx val="1"/>
        <c:spPr>
          <a:ln>
            <a:solidFill>
              <a:srgbClr val="996633"/>
            </a:solidFill>
          </a:ln>
        </c:spPr>
        <c:marker>
          <c:symbol val="none"/>
        </c:marker>
        <c:dLbl>
          <c:idx val="0"/>
          <c:delete val="1"/>
          <c:extLst>
            <c:ext xmlns:c15="http://schemas.microsoft.com/office/drawing/2012/chart" uri="{CE6537A1-D6FC-4f65-9D91-7224C49458BB}"/>
          </c:extLst>
        </c:dLbl>
      </c:pivotFmt>
      <c:pivotFmt>
        <c:idx val="2"/>
        <c:marker>
          <c:symbol val="none"/>
        </c:marker>
        <c:dLbl>
          <c:idx val="0"/>
          <c:delete val="1"/>
          <c:extLst>
            <c:ext xmlns:c15="http://schemas.microsoft.com/office/drawing/2012/chart" uri="{CE6537A1-D6FC-4f65-9D91-7224C49458BB}"/>
          </c:extLst>
        </c:dLbl>
      </c:pivotFmt>
      <c:pivotFmt>
        <c:idx val="3"/>
        <c:spPr>
          <a:ln>
            <a:solidFill>
              <a:srgbClr val="FFFF00"/>
            </a:solidFill>
          </a:ln>
        </c:spPr>
        <c:marker>
          <c:symbol val="none"/>
        </c:marker>
        <c:dLbl>
          <c:idx val="0"/>
          <c:delete val="1"/>
          <c:extLst>
            <c:ext xmlns:c15="http://schemas.microsoft.com/office/drawing/2012/chart" uri="{CE6537A1-D6FC-4f65-9D91-7224C49458BB}"/>
          </c:extLst>
        </c:dLbl>
      </c:pivotFmt>
      <c:pivotFmt>
        <c:idx val="4"/>
        <c:spPr>
          <a:ln>
            <a:solidFill>
              <a:srgbClr val="00B050"/>
            </a:solidFill>
          </a:ln>
        </c:spPr>
        <c:marker>
          <c:symbol val="none"/>
        </c:marker>
        <c:dLbl>
          <c:idx val="0"/>
          <c:delete val="1"/>
          <c:extLst>
            <c:ext xmlns:c15="http://schemas.microsoft.com/office/drawing/2012/chart" uri="{CE6537A1-D6FC-4f65-9D91-7224C49458BB}"/>
          </c:extLst>
        </c:dLbl>
      </c:pivotFmt>
    </c:pivotFmts>
    <c:plotArea>
      <c:layout/>
      <c:lineChart>
        <c:grouping val="standard"/>
        <c:varyColors val="0"/>
        <c:ser>
          <c:idx val="0"/>
          <c:order val="0"/>
          <c:tx>
            <c:strRef>
              <c:f>PIVOTCHART_LOSS_VEGETATION!$C$5:$C$6</c:f>
              <c:strCache>
                <c:ptCount val="1"/>
                <c:pt idx="0">
                  <c:v>Amazonía</c:v>
                </c:pt>
              </c:strCache>
            </c:strRef>
          </c:tx>
          <c:spPr>
            <a:ln>
              <a:solidFill>
                <a:srgbClr val="00B050"/>
              </a:solidFill>
            </a:ln>
          </c:spPr>
          <c:marker>
            <c:symbol val="none"/>
          </c:marker>
          <c:cat>
            <c:strRef>
              <c:f>PIVOTCHART_LOSS_VEGETATION!$B$7:$B$42</c:f>
              <c:strCach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strCache>
            </c:strRef>
          </c:cat>
          <c:val>
            <c:numRef>
              <c:f>PIVOTCHART_LOSS_VEGETATION!$C$7:$C$42</c:f>
              <c:numCache>
                <c:formatCode>#,##0.00</c:formatCode>
                <c:ptCount val="36"/>
                <c:pt idx="0">
                  <c:v>8155723.6999999993</c:v>
                </c:pt>
                <c:pt idx="1">
                  <c:v>10119800</c:v>
                </c:pt>
                <c:pt idx="2">
                  <c:v>7185900</c:v>
                </c:pt>
                <c:pt idx="3">
                  <c:v>8095800</c:v>
                </c:pt>
                <c:pt idx="4">
                  <c:v>8656600</c:v>
                </c:pt>
                <c:pt idx="5">
                  <c:v>7512800</c:v>
                </c:pt>
                <c:pt idx="6">
                  <c:v>9640600</c:v>
                </c:pt>
                <c:pt idx="7">
                  <c:v>9050800</c:v>
                </c:pt>
                <c:pt idx="8">
                  <c:v>9984300</c:v>
                </c:pt>
                <c:pt idx="9">
                  <c:v>9005000</c:v>
                </c:pt>
                <c:pt idx="10">
                  <c:v>7807000</c:v>
                </c:pt>
                <c:pt idx="11">
                  <c:v>9116000</c:v>
                </c:pt>
                <c:pt idx="12">
                  <c:v>8540500</c:v>
                </c:pt>
                <c:pt idx="13">
                  <c:v>8655200</c:v>
                </c:pt>
                <c:pt idx="14">
                  <c:v>7498400</c:v>
                </c:pt>
                <c:pt idx="15">
                  <c:v>10317500</c:v>
                </c:pt>
                <c:pt idx="16">
                  <c:v>8015200</c:v>
                </c:pt>
                <c:pt idx="17">
                  <c:v>8994600</c:v>
                </c:pt>
                <c:pt idx="18">
                  <c:v>9496300</c:v>
                </c:pt>
                <c:pt idx="19">
                  <c:v>10918400</c:v>
                </c:pt>
                <c:pt idx="20">
                  <c:v>10165200</c:v>
                </c:pt>
                <c:pt idx="21">
                  <c:v>8069700</c:v>
                </c:pt>
                <c:pt idx="22">
                  <c:v>11064900</c:v>
                </c:pt>
                <c:pt idx="23">
                  <c:v>10711900</c:v>
                </c:pt>
                <c:pt idx="24">
                  <c:v>9461500</c:v>
                </c:pt>
                <c:pt idx="25">
                  <c:v>9116800</c:v>
                </c:pt>
                <c:pt idx="26">
                  <c:v>8216500</c:v>
                </c:pt>
                <c:pt idx="27">
                  <c:v>9061700</c:v>
                </c:pt>
                <c:pt idx="28">
                  <c:v>9939600</c:v>
                </c:pt>
                <c:pt idx="29">
                  <c:v>9732100</c:v>
                </c:pt>
                <c:pt idx="30">
                  <c:v>11604500</c:v>
                </c:pt>
                <c:pt idx="31">
                  <c:v>10634800</c:v>
                </c:pt>
                <c:pt idx="32">
                  <c:v>12679100</c:v>
                </c:pt>
                <c:pt idx="33">
                  <c:v>13393600</c:v>
                </c:pt>
                <c:pt idx="34">
                  <c:v>8544700</c:v>
                </c:pt>
                <c:pt idx="35">
                  <c:v>12481600</c:v>
                </c:pt>
              </c:numCache>
            </c:numRef>
          </c:val>
          <c:smooth val="0"/>
          <c:extLst>
            <c:ext xmlns:c16="http://schemas.microsoft.com/office/drawing/2014/chart" uri="{C3380CC4-5D6E-409C-BE32-E72D297353CC}">
              <c16:uniqueId val="{00000000-B02B-4BF9-BDC6-3EEE32A3165C}"/>
            </c:ext>
          </c:extLst>
        </c:ser>
        <c:ser>
          <c:idx val="1"/>
          <c:order val="1"/>
          <c:tx>
            <c:strRef>
              <c:f>PIVOTCHART_LOSS_VEGETATION!$D$5:$D$6</c:f>
              <c:strCache>
                <c:ptCount val="1"/>
                <c:pt idx="0">
                  <c:v>Andes</c:v>
                </c:pt>
              </c:strCache>
            </c:strRef>
          </c:tx>
          <c:spPr>
            <a:ln>
              <a:solidFill>
                <a:srgbClr val="996633"/>
              </a:solidFill>
            </a:ln>
          </c:spPr>
          <c:marker>
            <c:symbol val="none"/>
          </c:marker>
          <c:cat>
            <c:strRef>
              <c:f>PIVOTCHART_LOSS_VEGETATION!$B$7:$B$42</c:f>
              <c:strCach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strCache>
            </c:strRef>
          </c:cat>
          <c:val>
            <c:numRef>
              <c:f>PIVOTCHART_LOSS_VEGETATION!$D$7:$D$42</c:f>
              <c:numCache>
                <c:formatCode>#,##0.00</c:formatCode>
                <c:ptCount val="36"/>
                <c:pt idx="0">
                  <c:v>9243837</c:v>
                </c:pt>
                <c:pt idx="1">
                  <c:v>4954300</c:v>
                </c:pt>
                <c:pt idx="2">
                  <c:v>4430400</c:v>
                </c:pt>
                <c:pt idx="3">
                  <c:v>6295400</c:v>
                </c:pt>
                <c:pt idx="4">
                  <c:v>4097600</c:v>
                </c:pt>
                <c:pt idx="5">
                  <c:v>3780100</c:v>
                </c:pt>
                <c:pt idx="6">
                  <c:v>4672700</c:v>
                </c:pt>
                <c:pt idx="7">
                  <c:v>2956600</c:v>
                </c:pt>
                <c:pt idx="8">
                  <c:v>3258500</c:v>
                </c:pt>
                <c:pt idx="9">
                  <c:v>3182400</c:v>
                </c:pt>
                <c:pt idx="10">
                  <c:v>2857900</c:v>
                </c:pt>
                <c:pt idx="11">
                  <c:v>2932000</c:v>
                </c:pt>
                <c:pt idx="12">
                  <c:v>2355500</c:v>
                </c:pt>
                <c:pt idx="13">
                  <c:v>2837700</c:v>
                </c:pt>
                <c:pt idx="14">
                  <c:v>2579000</c:v>
                </c:pt>
                <c:pt idx="15">
                  <c:v>1649300</c:v>
                </c:pt>
                <c:pt idx="16">
                  <c:v>2292300</c:v>
                </c:pt>
                <c:pt idx="17">
                  <c:v>1717400</c:v>
                </c:pt>
                <c:pt idx="18">
                  <c:v>1559700</c:v>
                </c:pt>
                <c:pt idx="19">
                  <c:v>1894000</c:v>
                </c:pt>
                <c:pt idx="20">
                  <c:v>2209900</c:v>
                </c:pt>
                <c:pt idx="21">
                  <c:v>2031700</c:v>
                </c:pt>
                <c:pt idx="22">
                  <c:v>1670500</c:v>
                </c:pt>
                <c:pt idx="23">
                  <c:v>2444300</c:v>
                </c:pt>
                <c:pt idx="24">
                  <c:v>1767100</c:v>
                </c:pt>
                <c:pt idx="25">
                  <c:v>2201200</c:v>
                </c:pt>
                <c:pt idx="26">
                  <c:v>1557200</c:v>
                </c:pt>
                <c:pt idx="27">
                  <c:v>1983800</c:v>
                </c:pt>
                <c:pt idx="28">
                  <c:v>1433500</c:v>
                </c:pt>
                <c:pt idx="29">
                  <c:v>1527800</c:v>
                </c:pt>
                <c:pt idx="30">
                  <c:v>1683200</c:v>
                </c:pt>
                <c:pt idx="31">
                  <c:v>1910800</c:v>
                </c:pt>
                <c:pt idx="32">
                  <c:v>1833200</c:v>
                </c:pt>
                <c:pt idx="33">
                  <c:v>1368200</c:v>
                </c:pt>
                <c:pt idx="34">
                  <c:v>2203800</c:v>
                </c:pt>
                <c:pt idx="35">
                  <c:v>1166100</c:v>
                </c:pt>
              </c:numCache>
            </c:numRef>
          </c:val>
          <c:smooth val="0"/>
          <c:extLst>
            <c:ext xmlns:c16="http://schemas.microsoft.com/office/drawing/2014/chart" uri="{C3380CC4-5D6E-409C-BE32-E72D297353CC}">
              <c16:uniqueId val="{00000001-50DF-4AC5-986B-9042B6E01416}"/>
            </c:ext>
          </c:extLst>
        </c:ser>
        <c:ser>
          <c:idx val="2"/>
          <c:order val="2"/>
          <c:tx>
            <c:strRef>
              <c:f>PIVOTCHART_LOSS_VEGETATION!$E$5:$E$6</c:f>
              <c:strCache>
                <c:ptCount val="1"/>
                <c:pt idx="0">
                  <c:v>Bosque seco</c:v>
                </c:pt>
              </c:strCache>
            </c:strRef>
          </c:tx>
          <c:marker>
            <c:symbol val="none"/>
          </c:marker>
          <c:cat>
            <c:strRef>
              <c:f>PIVOTCHART_LOSS_VEGETATION!$B$7:$B$42</c:f>
              <c:strCach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strCache>
            </c:strRef>
          </c:cat>
          <c:val>
            <c:numRef>
              <c:f>PIVOTCHART_LOSS_VEGETATION!$E$7:$E$42</c:f>
              <c:numCache>
                <c:formatCode>#,##0.00</c:formatCode>
                <c:ptCount val="36"/>
                <c:pt idx="0">
                  <c:v>1456992.5999999999</c:v>
                </c:pt>
                <c:pt idx="1">
                  <c:v>2927600</c:v>
                </c:pt>
                <c:pt idx="2">
                  <c:v>335340</c:v>
                </c:pt>
                <c:pt idx="3">
                  <c:v>184840</c:v>
                </c:pt>
                <c:pt idx="4">
                  <c:v>296790</c:v>
                </c:pt>
                <c:pt idx="5">
                  <c:v>53527</c:v>
                </c:pt>
                <c:pt idx="6">
                  <c:v>1054500</c:v>
                </c:pt>
                <c:pt idx="7">
                  <c:v>1279300</c:v>
                </c:pt>
                <c:pt idx="8">
                  <c:v>1154000</c:v>
                </c:pt>
                <c:pt idx="9">
                  <c:v>1408100</c:v>
                </c:pt>
                <c:pt idx="10">
                  <c:v>654000</c:v>
                </c:pt>
                <c:pt idx="11">
                  <c:v>480800</c:v>
                </c:pt>
                <c:pt idx="12">
                  <c:v>528630</c:v>
                </c:pt>
                <c:pt idx="13">
                  <c:v>612040</c:v>
                </c:pt>
                <c:pt idx="14">
                  <c:v>471580</c:v>
                </c:pt>
                <c:pt idx="15">
                  <c:v>338640</c:v>
                </c:pt>
                <c:pt idx="16">
                  <c:v>503470</c:v>
                </c:pt>
                <c:pt idx="17">
                  <c:v>680640</c:v>
                </c:pt>
                <c:pt idx="18">
                  <c:v>359370</c:v>
                </c:pt>
                <c:pt idx="19">
                  <c:v>927270.00000000012</c:v>
                </c:pt>
                <c:pt idx="20">
                  <c:v>591190</c:v>
                </c:pt>
                <c:pt idx="21">
                  <c:v>703030</c:v>
                </c:pt>
                <c:pt idx="22">
                  <c:v>515480</c:v>
                </c:pt>
                <c:pt idx="23">
                  <c:v>590880</c:v>
                </c:pt>
                <c:pt idx="24">
                  <c:v>461710.00000000006</c:v>
                </c:pt>
                <c:pt idx="25">
                  <c:v>473939.99999999994</c:v>
                </c:pt>
                <c:pt idx="26">
                  <c:v>1162900</c:v>
                </c:pt>
                <c:pt idx="27">
                  <c:v>858229.99999999988</c:v>
                </c:pt>
                <c:pt idx="28">
                  <c:v>685040</c:v>
                </c:pt>
                <c:pt idx="29">
                  <c:v>944890</c:v>
                </c:pt>
                <c:pt idx="30">
                  <c:v>1263600</c:v>
                </c:pt>
                <c:pt idx="31">
                  <c:v>614990</c:v>
                </c:pt>
                <c:pt idx="32">
                  <c:v>440010.00000000006</c:v>
                </c:pt>
                <c:pt idx="33">
                  <c:v>656080</c:v>
                </c:pt>
                <c:pt idx="34">
                  <c:v>675200</c:v>
                </c:pt>
                <c:pt idx="35">
                  <c:v>408310</c:v>
                </c:pt>
              </c:numCache>
            </c:numRef>
          </c:val>
          <c:smooth val="0"/>
          <c:extLst>
            <c:ext xmlns:c16="http://schemas.microsoft.com/office/drawing/2014/chart" uri="{C3380CC4-5D6E-409C-BE32-E72D297353CC}">
              <c16:uniqueId val="{00000002-50DF-4AC5-986B-9042B6E01416}"/>
            </c:ext>
          </c:extLst>
        </c:ser>
        <c:ser>
          <c:idx val="3"/>
          <c:order val="3"/>
          <c:tx>
            <c:strRef>
              <c:f>PIVOTCHART_LOSS_VEGETATION!$F$5:$F$6</c:f>
              <c:strCache>
                <c:ptCount val="1"/>
                <c:pt idx="0">
                  <c:v>Desierto costero</c:v>
                </c:pt>
              </c:strCache>
            </c:strRef>
          </c:tx>
          <c:spPr>
            <a:ln>
              <a:solidFill>
                <a:srgbClr val="FFFF00"/>
              </a:solidFill>
            </a:ln>
          </c:spPr>
          <c:marker>
            <c:symbol val="none"/>
          </c:marker>
          <c:cat>
            <c:strRef>
              <c:f>PIVOTCHART_LOSS_VEGETATION!$B$7:$B$42</c:f>
              <c:strCach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strCache>
            </c:strRef>
          </c:cat>
          <c:val>
            <c:numRef>
              <c:f>PIVOTCHART_LOSS_VEGETATION!$F$7:$F$42</c:f>
              <c:numCache>
                <c:formatCode>#,##0.00</c:formatCode>
                <c:ptCount val="36"/>
                <c:pt idx="0">
                  <c:v>201472.3</c:v>
                </c:pt>
                <c:pt idx="1">
                  <c:v>424800</c:v>
                </c:pt>
                <c:pt idx="2">
                  <c:v>30950</c:v>
                </c:pt>
                <c:pt idx="3">
                  <c:v>16589</c:v>
                </c:pt>
                <c:pt idx="4">
                  <c:v>8931.4</c:v>
                </c:pt>
                <c:pt idx="5">
                  <c:v>9016.8000000000011</c:v>
                </c:pt>
                <c:pt idx="6">
                  <c:v>169990</c:v>
                </c:pt>
                <c:pt idx="7">
                  <c:v>46235</c:v>
                </c:pt>
                <c:pt idx="8">
                  <c:v>152050</c:v>
                </c:pt>
                <c:pt idx="9">
                  <c:v>55753</c:v>
                </c:pt>
                <c:pt idx="10">
                  <c:v>38715</c:v>
                </c:pt>
                <c:pt idx="11">
                  <c:v>31887</c:v>
                </c:pt>
                <c:pt idx="12">
                  <c:v>34292</c:v>
                </c:pt>
                <c:pt idx="13">
                  <c:v>38874</c:v>
                </c:pt>
                <c:pt idx="14">
                  <c:v>42802</c:v>
                </c:pt>
                <c:pt idx="15">
                  <c:v>29141.000000000004</c:v>
                </c:pt>
                <c:pt idx="16">
                  <c:v>39751</c:v>
                </c:pt>
                <c:pt idx="17">
                  <c:v>33670</c:v>
                </c:pt>
                <c:pt idx="18">
                  <c:v>40820</c:v>
                </c:pt>
                <c:pt idx="19">
                  <c:v>31641.000000000004</c:v>
                </c:pt>
                <c:pt idx="20">
                  <c:v>44114</c:v>
                </c:pt>
                <c:pt idx="21">
                  <c:v>46693</c:v>
                </c:pt>
                <c:pt idx="22">
                  <c:v>32152.999999999996</c:v>
                </c:pt>
                <c:pt idx="23">
                  <c:v>46010</c:v>
                </c:pt>
                <c:pt idx="24">
                  <c:v>25762</c:v>
                </c:pt>
                <c:pt idx="25">
                  <c:v>22864</c:v>
                </c:pt>
                <c:pt idx="26">
                  <c:v>32113</c:v>
                </c:pt>
                <c:pt idx="27">
                  <c:v>26938</c:v>
                </c:pt>
                <c:pt idx="28">
                  <c:v>17918</c:v>
                </c:pt>
                <c:pt idx="29">
                  <c:v>19699</c:v>
                </c:pt>
                <c:pt idx="30">
                  <c:v>20583</c:v>
                </c:pt>
                <c:pt idx="31">
                  <c:v>18529</c:v>
                </c:pt>
                <c:pt idx="32">
                  <c:v>24268</c:v>
                </c:pt>
                <c:pt idx="33">
                  <c:v>37580</c:v>
                </c:pt>
                <c:pt idx="34">
                  <c:v>43413</c:v>
                </c:pt>
                <c:pt idx="35">
                  <c:v>29132</c:v>
                </c:pt>
              </c:numCache>
            </c:numRef>
          </c:val>
          <c:smooth val="0"/>
          <c:extLst>
            <c:ext xmlns:c16="http://schemas.microsoft.com/office/drawing/2014/chart" uri="{C3380CC4-5D6E-409C-BE32-E72D297353CC}">
              <c16:uniqueId val="{00000003-50DF-4AC5-986B-9042B6E01416}"/>
            </c:ext>
          </c:extLst>
        </c:ser>
        <c:dLbls>
          <c:showLegendKey val="0"/>
          <c:showVal val="0"/>
          <c:showCatName val="0"/>
          <c:showSerName val="0"/>
          <c:showPercent val="0"/>
          <c:showBubbleSize val="0"/>
        </c:dLbls>
        <c:smooth val="0"/>
        <c:axId val="733125487"/>
        <c:axId val="196700479"/>
      </c:lineChart>
      <c:catAx>
        <c:axId val="733125487"/>
        <c:scaling>
          <c:orientation val="minMax"/>
        </c:scaling>
        <c:delete val="0"/>
        <c:axPos val="b"/>
        <c:numFmt formatCode="General" sourceLinked="1"/>
        <c:majorTickMark val="out"/>
        <c:minorTickMark val="none"/>
        <c:tickLblPos val="nextTo"/>
        <c:txPr>
          <a:bodyPr rot="-5400000" vert="horz"/>
          <a:lstStyle/>
          <a:p>
            <a:pPr>
              <a:defRPr sz="1100"/>
            </a:pPr>
            <a:endParaRPr lang="es-PE"/>
          </a:p>
        </c:txPr>
        <c:crossAx val="196700479"/>
        <c:crosses val="autoZero"/>
        <c:auto val="0"/>
        <c:lblAlgn val="ctr"/>
        <c:lblOffset val="100"/>
        <c:tickLblSkip val="1"/>
        <c:noMultiLvlLbl val="0"/>
      </c:catAx>
      <c:valAx>
        <c:axId val="196700479"/>
        <c:scaling>
          <c:orientation val="minMax"/>
        </c:scaling>
        <c:delete val="0"/>
        <c:axPos val="l"/>
        <c:majorGridlines/>
        <c:title>
          <c:tx>
            <c:rich>
              <a:bodyPr/>
              <a:lstStyle/>
              <a:p>
                <a:pPr>
                  <a:defRPr/>
                </a:pPr>
                <a:r>
                  <a:rPr lang="es-PE"/>
                  <a:t>Area (ha)</a:t>
                </a:r>
              </a:p>
            </c:rich>
          </c:tx>
          <c:overlay val="0"/>
        </c:title>
        <c:numFmt formatCode="#,##0" sourceLinked="0"/>
        <c:majorTickMark val="out"/>
        <c:minorTickMark val="none"/>
        <c:tickLblPos val="nextTo"/>
        <c:crossAx val="733125487"/>
        <c:crosses val="autoZero"/>
        <c:crossBetween val="between"/>
      </c:valAx>
    </c:plotArea>
    <c:legend>
      <c:legendPos val="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[MAPBIOMAS-PERU-LULC-COL4-PERDIDA-VEGETACION.xlsx]PIVOTCHART_LOSS_VEGETATION!Biomas_Por_Transicion</c:name>
    <c:fmtId val="0"/>
  </c:pivotSource>
  <c:chart>
    <c:title>
      <c:tx>
        <c:strRef>
          <c:f>PIVOTCHART_LOSS_VEGETATION!$H$48</c:f>
          <c:strCache>
            <c:ptCount val="1"/>
          </c:strCache>
        </c:strRef>
      </c:tx>
      <c:overlay val="0"/>
      <c:txPr>
        <a:bodyPr/>
        <a:lstStyle/>
        <a:p>
          <a:pPr>
            <a:defRPr/>
          </a:pPr>
          <a:endParaRPr lang="es-PE"/>
        </a:p>
      </c:txPr>
    </c:title>
    <c:autoTitleDeleted val="0"/>
    <c:pivotFmts>
      <c:pivotFmt>
        <c:idx val="0"/>
        <c:spPr>
          <a:solidFill>
            <a:srgbClr val="FFCCBC"/>
          </a:solidFill>
        </c:spPr>
        <c:marker>
          <c:symbol val="none"/>
        </c:marker>
        <c:dLbl>
          <c:idx val="0"/>
          <c:delete val="1"/>
          <c:extLst>
            <c:ext xmlns:c15="http://schemas.microsoft.com/office/drawing/2012/chart" uri="{CE6537A1-D6FC-4f65-9D91-7224C49458BB}"/>
          </c:extLst>
        </c:dLbl>
      </c:pivotFmt>
      <c:pivotFmt>
        <c:idx val="1"/>
        <c:spPr>
          <a:solidFill>
            <a:srgbClr val="CC0100"/>
          </a:solidFill>
        </c:spPr>
        <c:marker>
          <c:symbol val="none"/>
        </c:marker>
        <c:dLbl>
          <c:idx val="0"/>
          <c:delete val="1"/>
          <c:extLst>
            <c:ext xmlns:c15="http://schemas.microsoft.com/office/drawing/2012/chart" uri="{CE6537A1-D6FC-4f65-9D91-7224C49458BB}"/>
          </c:extLst>
        </c:dLbl>
      </c:pivotFmt>
    </c:pivotFmts>
    <c:plotArea>
      <c:layout/>
      <c:barChart>
        <c:barDir val="col"/>
        <c:grouping val="stacked"/>
        <c:varyColors val="0"/>
        <c:ser>
          <c:idx val="0"/>
          <c:order val="0"/>
          <c:tx>
            <c:strRef>
              <c:f>PIVOTCHART_LOSS_VEGETATION!$H$48</c:f>
              <c:strCache>
                <c:ptCount val="1"/>
                <c:pt idx="0">
                  <c:v>Pérdida de vegetación primaria</c:v>
                </c:pt>
              </c:strCache>
            </c:strRef>
          </c:tx>
          <c:spPr>
            <a:solidFill>
              <a:srgbClr val="FFCCBC"/>
            </a:solidFill>
          </c:spPr>
          <c:invertIfNegative val="0"/>
          <c:cat>
            <c:multiLvlStrRef>
              <c:f>PIVOTCHART_LOSS_VEGETATION!$H$48</c:f>
              <c:multiLvlStrCache>
                <c:ptCount val="36"/>
                <c:lvl>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lvl>
                <c:lvl>
                  <c:pt idx="0">
                    <c:v>Amazonía</c:v>
                  </c:pt>
                </c:lvl>
              </c:multiLvlStrCache>
            </c:multiLvlStrRef>
          </c:cat>
          <c:val>
            <c:numRef>
              <c:f>PIVOTCHART_LOSS_VEGETATION!$H$48</c:f>
              <c:numCache>
                <c:formatCode>#,##0.00</c:formatCode>
                <c:ptCount val="36"/>
                <c:pt idx="0">
                  <c:v>8155723.6999999993</c:v>
                </c:pt>
                <c:pt idx="1">
                  <c:v>10119800</c:v>
                </c:pt>
                <c:pt idx="2">
                  <c:v>7185900</c:v>
                </c:pt>
                <c:pt idx="3">
                  <c:v>8095800</c:v>
                </c:pt>
                <c:pt idx="4">
                  <c:v>8656600</c:v>
                </c:pt>
                <c:pt idx="5">
                  <c:v>7512800</c:v>
                </c:pt>
                <c:pt idx="6">
                  <c:v>9640600</c:v>
                </c:pt>
                <c:pt idx="7">
                  <c:v>9050800</c:v>
                </c:pt>
                <c:pt idx="8">
                  <c:v>9984300</c:v>
                </c:pt>
                <c:pt idx="9">
                  <c:v>9005000</c:v>
                </c:pt>
                <c:pt idx="10">
                  <c:v>7807000</c:v>
                </c:pt>
                <c:pt idx="11">
                  <c:v>9116000</c:v>
                </c:pt>
                <c:pt idx="12">
                  <c:v>8540500</c:v>
                </c:pt>
                <c:pt idx="13">
                  <c:v>8655200</c:v>
                </c:pt>
                <c:pt idx="14">
                  <c:v>7498400</c:v>
                </c:pt>
                <c:pt idx="15">
                  <c:v>10317500</c:v>
                </c:pt>
                <c:pt idx="16">
                  <c:v>8015200</c:v>
                </c:pt>
                <c:pt idx="17">
                  <c:v>8994600</c:v>
                </c:pt>
                <c:pt idx="18">
                  <c:v>9496300</c:v>
                </c:pt>
                <c:pt idx="19">
                  <c:v>10918400</c:v>
                </c:pt>
                <c:pt idx="20">
                  <c:v>10165200</c:v>
                </c:pt>
                <c:pt idx="21">
                  <c:v>8069700</c:v>
                </c:pt>
                <c:pt idx="22">
                  <c:v>11064900</c:v>
                </c:pt>
                <c:pt idx="23">
                  <c:v>10711900</c:v>
                </c:pt>
                <c:pt idx="24">
                  <c:v>9461500</c:v>
                </c:pt>
                <c:pt idx="25">
                  <c:v>9116800</c:v>
                </c:pt>
                <c:pt idx="26">
                  <c:v>8216500</c:v>
                </c:pt>
                <c:pt idx="27">
                  <c:v>9061700</c:v>
                </c:pt>
                <c:pt idx="28">
                  <c:v>9939600</c:v>
                </c:pt>
                <c:pt idx="29">
                  <c:v>9732100</c:v>
                </c:pt>
                <c:pt idx="30">
                  <c:v>11604500</c:v>
                </c:pt>
                <c:pt idx="31">
                  <c:v>10634800</c:v>
                </c:pt>
                <c:pt idx="32">
                  <c:v>12679100</c:v>
                </c:pt>
                <c:pt idx="33">
                  <c:v>13393600</c:v>
                </c:pt>
                <c:pt idx="34">
                  <c:v>8544700</c:v>
                </c:pt>
                <c:pt idx="35">
                  <c:v>12481600</c:v>
                </c:pt>
              </c:numCache>
            </c:numRef>
          </c:val>
          <c:extLst>
            <c:ext xmlns:c16="http://schemas.microsoft.com/office/drawing/2014/chart" uri="{C3380CC4-5D6E-409C-BE32-E72D297353CC}">
              <c16:uniqueId val="{00000000-4D0C-41CA-8876-42FDDC0ACA17}"/>
            </c:ext>
          </c:extLst>
        </c:ser>
        <c:ser>
          <c:idx val="1"/>
          <c:order val="1"/>
          <c:tx>
            <c:strRef>
              <c:f>PIVOTCHART_LOSS_VEGETATION!$H$48</c:f>
              <c:strCache>
                <c:ptCount val="1"/>
                <c:pt idx="0">
                  <c:v>Pérdida de vegetación secundaria</c:v>
                </c:pt>
              </c:strCache>
            </c:strRef>
          </c:tx>
          <c:spPr>
            <a:solidFill>
              <a:srgbClr val="CC0100"/>
            </a:solidFill>
          </c:spPr>
          <c:invertIfNegative val="0"/>
          <c:cat>
            <c:multiLvlStrRef>
              <c:f>PIVOTCHART_LOSS_VEGETATION!$H$48</c:f>
              <c:multiLvlStrCache>
                <c:ptCount val="36"/>
                <c:lvl>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lvl>
                <c:lvl>
                  <c:pt idx="0">
                    <c:v>Amazonía</c:v>
                  </c:pt>
                </c:lvl>
              </c:multiLvlStrCache>
            </c:multiLvlStrRef>
          </c:cat>
          <c:val>
            <c:numRef>
              <c:f>PIVOTCHART_LOSS_VEGETATION!$H$48</c:f>
              <c:numCache>
                <c:formatCode>#,##0.00</c:formatCode>
                <c:ptCount val="36"/>
                <c:pt idx="2">
                  <c:v>215760</c:v>
                </c:pt>
                <c:pt idx="3">
                  <c:v>713550</c:v>
                </c:pt>
                <c:pt idx="4">
                  <c:v>1334100</c:v>
                </c:pt>
                <c:pt idx="5">
                  <c:v>1643700</c:v>
                </c:pt>
                <c:pt idx="6">
                  <c:v>2543500</c:v>
                </c:pt>
                <c:pt idx="7">
                  <c:v>2720400</c:v>
                </c:pt>
                <c:pt idx="8">
                  <c:v>3298800</c:v>
                </c:pt>
                <c:pt idx="9">
                  <c:v>2878500</c:v>
                </c:pt>
                <c:pt idx="10">
                  <c:v>2674000</c:v>
                </c:pt>
                <c:pt idx="11">
                  <c:v>2875600</c:v>
                </c:pt>
                <c:pt idx="12">
                  <c:v>2638800</c:v>
                </c:pt>
                <c:pt idx="13">
                  <c:v>3044900</c:v>
                </c:pt>
                <c:pt idx="14">
                  <c:v>2862800</c:v>
                </c:pt>
                <c:pt idx="15">
                  <c:v>3638400</c:v>
                </c:pt>
                <c:pt idx="16">
                  <c:v>3025700</c:v>
                </c:pt>
                <c:pt idx="17">
                  <c:v>3276300</c:v>
                </c:pt>
                <c:pt idx="18">
                  <c:v>3036700</c:v>
                </c:pt>
                <c:pt idx="19">
                  <c:v>3802700</c:v>
                </c:pt>
                <c:pt idx="20">
                  <c:v>3908600</c:v>
                </c:pt>
                <c:pt idx="21">
                  <c:v>3715700</c:v>
                </c:pt>
                <c:pt idx="22">
                  <c:v>4640900</c:v>
                </c:pt>
                <c:pt idx="23">
                  <c:v>4866600</c:v>
                </c:pt>
                <c:pt idx="24">
                  <c:v>4337400</c:v>
                </c:pt>
                <c:pt idx="25">
                  <c:v>4063100</c:v>
                </c:pt>
                <c:pt idx="26">
                  <c:v>4358200</c:v>
                </c:pt>
                <c:pt idx="27">
                  <c:v>4437100</c:v>
                </c:pt>
                <c:pt idx="28">
                  <c:v>4653400</c:v>
                </c:pt>
                <c:pt idx="29">
                  <c:v>4477200</c:v>
                </c:pt>
                <c:pt idx="30">
                  <c:v>6265400</c:v>
                </c:pt>
                <c:pt idx="31">
                  <c:v>5599700</c:v>
                </c:pt>
                <c:pt idx="32">
                  <c:v>7954400</c:v>
                </c:pt>
                <c:pt idx="33">
                  <c:v>8040800</c:v>
                </c:pt>
                <c:pt idx="34">
                  <c:v>5819100</c:v>
                </c:pt>
                <c:pt idx="35">
                  <c:v>4392600</c:v>
                </c:pt>
              </c:numCache>
            </c:numRef>
          </c:val>
          <c:extLst>
            <c:ext xmlns:c16="http://schemas.microsoft.com/office/drawing/2014/chart" uri="{C3380CC4-5D6E-409C-BE32-E72D297353CC}">
              <c16:uniqueId val="{00000001-4D0C-41CA-8876-42FDDC0ACA17}"/>
            </c:ext>
          </c:extLst>
        </c:ser>
        <c:dLbls>
          <c:showLegendKey val="0"/>
          <c:showVal val="0"/>
          <c:showCatName val="0"/>
          <c:showSerName val="0"/>
          <c:showPercent val="0"/>
          <c:showBubbleSize val="0"/>
        </c:dLbls>
        <c:gapWidth val="150"/>
        <c:overlap val="100"/>
        <c:axId val="733141263"/>
        <c:axId val="196687999"/>
      </c:barChart>
      <c:catAx>
        <c:axId val="733141263"/>
        <c:scaling>
          <c:orientation val="minMax"/>
        </c:scaling>
        <c:delete val="0"/>
        <c:axPos val="b"/>
        <c:numFmt formatCode="General" sourceLinked="1"/>
        <c:majorTickMark val="none"/>
        <c:minorTickMark val="none"/>
        <c:tickLblPos val="nextTo"/>
        <c:txPr>
          <a:bodyPr/>
          <a:lstStyle/>
          <a:p>
            <a:pPr>
              <a:defRPr sz="1100"/>
            </a:pPr>
            <a:endParaRPr lang="es-PE"/>
          </a:p>
        </c:txPr>
        <c:crossAx val="196687999"/>
        <c:crosses val="autoZero"/>
        <c:auto val="1"/>
        <c:lblAlgn val="ctr"/>
        <c:lblOffset val="100"/>
        <c:noMultiLvlLbl val="0"/>
      </c:catAx>
      <c:valAx>
        <c:axId val="196687999"/>
        <c:scaling>
          <c:orientation val="minMax"/>
        </c:scaling>
        <c:delete val="0"/>
        <c:axPos val="l"/>
        <c:majorGridlines/>
        <c:title>
          <c:tx>
            <c:rich>
              <a:bodyPr/>
              <a:lstStyle/>
              <a:p>
                <a:pPr>
                  <a:defRPr/>
                </a:pPr>
                <a:r>
                  <a:rPr lang="es-PE"/>
                  <a:t>Area (ha)</a:t>
                </a:r>
              </a:p>
            </c:rich>
          </c:tx>
          <c:overlay val="0"/>
        </c:title>
        <c:numFmt formatCode="#,##0" sourceLinked="0"/>
        <c:majorTickMark val="out"/>
        <c:minorTickMark val="none"/>
        <c:tickLblPos val="nextTo"/>
        <c:crossAx val="733141263"/>
        <c:crosses val="autoZero"/>
        <c:crossBetween val="between"/>
      </c:valAx>
    </c:plotArea>
    <c:legend>
      <c:legendPos val="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276148</xdr:colOff>
      <xdr:row>13</xdr:row>
      <xdr:rowOff>123427</xdr:rowOff>
    </xdr:from>
    <xdr:to>
      <xdr:col>0</xdr:col>
      <xdr:colOff>1323975</xdr:colOff>
      <xdr:row>13</xdr:row>
      <xdr:rowOff>628650</xdr:rowOff>
    </xdr:to>
    <xdr:pic>
      <xdr:nvPicPr>
        <xdr:cNvPr id="2" name="Imagen 2">
          <a:extLst>
            <a:ext uri="{FF2B5EF4-FFF2-40B4-BE49-F238E27FC236}">
              <a16:creationId xmlns:a16="http://schemas.microsoft.com/office/drawing/2014/main" id="{2E01255D-ACB9-41D9-9351-3094247BE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148" y="123427"/>
          <a:ext cx="1047827" cy="5052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263071</xdr:colOff>
      <xdr:row>0</xdr:row>
      <xdr:rowOff>49896</xdr:rowOff>
    </xdr:from>
    <xdr:to>
      <xdr:col>0</xdr:col>
      <xdr:colOff>1957161</xdr:colOff>
      <xdr:row>0</xdr:row>
      <xdr:rowOff>585687</xdr:rowOff>
    </xdr:to>
    <xdr:pic>
      <xdr:nvPicPr>
        <xdr:cNvPr id="5" name="Imagen 2">
          <a:extLst>
            <a:ext uri="{FF2B5EF4-FFF2-40B4-BE49-F238E27FC236}">
              <a16:creationId xmlns:a16="http://schemas.microsoft.com/office/drawing/2014/main" id="{E64271E1-D9EE-4EE3-9A2C-B34F1AC40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3071" y="49896"/>
          <a:ext cx="1694090" cy="5357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611909</xdr:colOff>
      <xdr:row>1</xdr:row>
      <xdr:rowOff>56338</xdr:rowOff>
    </xdr:from>
    <xdr:to>
      <xdr:col>2</xdr:col>
      <xdr:colOff>690563</xdr:colOff>
      <xdr:row>8</xdr:row>
      <xdr:rowOff>171719</xdr:rowOff>
    </xdr:to>
    <xdr:pic>
      <xdr:nvPicPr>
        <xdr:cNvPr id="2" name="Picture 6">
          <a:extLst>
            <a:ext uri="{FF2B5EF4-FFF2-40B4-BE49-F238E27FC236}">
              <a16:creationId xmlns:a16="http://schemas.microsoft.com/office/drawing/2014/main" id="{978A9A2A-4BD2-49C0-93AA-2F4BC1DFA8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11909" y="313513"/>
          <a:ext cx="2174154" cy="1601281"/>
        </a:xfrm>
        <a:prstGeom prst="rect">
          <a:avLst/>
        </a:prstGeom>
      </xdr:spPr>
    </xdr:pic>
    <xdr:clientData/>
  </xdr:twoCellAnchor>
  <xdr:twoCellAnchor editAs="oneCell">
    <xdr:from>
      <xdr:col>11</xdr:col>
      <xdr:colOff>704272</xdr:colOff>
      <xdr:row>1</xdr:row>
      <xdr:rowOff>79428</xdr:rowOff>
    </xdr:from>
    <xdr:to>
      <xdr:col>13</xdr:col>
      <xdr:colOff>1000125</xdr:colOff>
      <xdr:row>9</xdr:row>
      <xdr:rowOff>175199</xdr:rowOff>
    </xdr:to>
    <xdr:pic>
      <xdr:nvPicPr>
        <xdr:cNvPr id="3" name="Picture 7">
          <a:extLst>
            <a:ext uri="{FF2B5EF4-FFF2-40B4-BE49-F238E27FC236}">
              <a16:creationId xmlns:a16="http://schemas.microsoft.com/office/drawing/2014/main" id="{012964C1-145D-4F10-A577-868F22D809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229522" y="336603"/>
          <a:ext cx="2391353" cy="177217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582706</xdr:colOff>
      <xdr:row>4</xdr:row>
      <xdr:rowOff>11206</xdr:rowOff>
    </xdr:from>
    <xdr:to>
      <xdr:col>26</xdr:col>
      <xdr:colOff>321236</xdr:colOff>
      <xdr:row>31</xdr:row>
      <xdr:rowOff>74706</xdr:rowOff>
    </xdr:to>
    <xdr:graphicFrame macro="">
      <xdr:nvGraphicFramePr>
        <xdr:cNvPr id="6" name="Chart 5">
          <a:extLst>
            <a:ext uri="{FF2B5EF4-FFF2-40B4-BE49-F238E27FC236}">
              <a16:creationId xmlns:a16="http://schemas.microsoft.com/office/drawing/2014/main" id="{E7980C5F-D3E8-8A48-0629-25F93EA8E9D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235323</xdr:colOff>
      <xdr:row>52</xdr:row>
      <xdr:rowOff>56029</xdr:rowOff>
    </xdr:from>
    <xdr:to>
      <xdr:col>25</xdr:col>
      <xdr:colOff>578970</xdr:colOff>
      <xdr:row>79</xdr:row>
      <xdr:rowOff>119529</xdr:rowOff>
    </xdr:to>
    <xdr:graphicFrame macro="">
      <xdr:nvGraphicFramePr>
        <xdr:cNvPr id="7" name="Chart 6">
          <a:extLst>
            <a:ext uri="{FF2B5EF4-FFF2-40B4-BE49-F238E27FC236}">
              <a16:creationId xmlns:a16="http://schemas.microsoft.com/office/drawing/2014/main" id="{65B486A7-8955-3A1B-F455-03E0FBD6A8E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1074644</xdr:colOff>
      <xdr:row>32</xdr:row>
      <xdr:rowOff>148478</xdr:rowOff>
    </xdr:from>
    <xdr:to>
      <xdr:col>9</xdr:col>
      <xdr:colOff>572621</xdr:colOff>
      <xdr:row>46</xdr:row>
      <xdr:rowOff>5603</xdr:rowOff>
    </xdr:to>
    <mc:AlternateContent xmlns:mc="http://schemas.openxmlformats.org/markup-compatibility/2006" xmlns:a14="http://schemas.microsoft.com/office/drawing/2010/main">
      <mc:Choice Requires="a14">
        <xdr:graphicFrame macro="">
          <xdr:nvGraphicFramePr>
            <xdr:cNvPr id="2" name="Bioma">
              <a:extLst>
                <a:ext uri="{FF2B5EF4-FFF2-40B4-BE49-F238E27FC236}">
                  <a16:creationId xmlns:a16="http://schemas.microsoft.com/office/drawing/2014/main" id="{CC0FF76A-C53A-BC70-DABF-9B352B5E041A}"/>
                </a:ext>
              </a:extLst>
            </xdr:cNvPr>
            <xdr:cNvGraphicFramePr/>
          </xdr:nvGraphicFramePr>
          <xdr:xfrm>
            <a:off x="0" y="0"/>
            <a:ext cx="0" cy="0"/>
          </xdr:xfrm>
          <a:graphic>
            <a:graphicData uri="http://schemas.microsoft.com/office/drawing/2010/slicer">
              <sle:slicer xmlns:sle="http://schemas.microsoft.com/office/drawing/2010/slicer" name="Bioma"/>
            </a:graphicData>
          </a:graphic>
        </xdr:graphicFrame>
      </mc:Choice>
      <mc:Fallback xmlns="">
        <xdr:sp macro="" textlink="">
          <xdr:nvSpPr>
            <xdr:cNvPr id="0" name=""/>
            <xdr:cNvSpPr>
              <a:spLocks noTextEdit="1"/>
            </xdr:cNvSpPr>
          </xdr:nvSpPr>
          <xdr:spPr>
            <a:xfrm>
              <a:off x="6946526" y="6244478"/>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10</xdr:col>
      <xdr:colOff>178174</xdr:colOff>
      <xdr:row>32</xdr:row>
      <xdr:rowOff>126066</xdr:rowOff>
    </xdr:from>
    <xdr:to>
      <xdr:col>13</xdr:col>
      <xdr:colOff>191622</xdr:colOff>
      <xdr:row>45</xdr:row>
      <xdr:rowOff>173691</xdr:rowOff>
    </xdr:to>
    <mc:AlternateContent xmlns:mc="http://schemas.openxmlformats.org/markup-compatibility/2006" xmlns:a14="http://schemas.microsoft.com/office/drawing/2010/main">
      <mc:Choice Requires="a14">
        <xdr:graphicFrame macro="">
          <xdr:nvGraphicFramePr>
            <xdr:cNvPr id="3" name="Transicion">
              <a:extLst>
                <a:ext uri="{FF2B5EF4-FFF2-40B4-BE49-F238E27FC236}">
                  <a16:creationId xmlns:a16="http://schemas.microsoft.com/office/drawing/2014/main" id="{F1FED3A5-5581-1B33-085A-D86975D58BA3}"/>
                </a:ext>
              </a:extLst>
            </xdr:cNvPr>
            <xdr:cNvGraphicFramePr/>
          </xdr:nvGraphicFramePr>
          <xdr:xfrm>
            <a:off x="0" y="0"/>
            <a:ext cx="0" cy="0"/>
          </xdr:xfrm>
          <a:graphic>
            <a:graphicData uri="http://schemas.microsoft.com/office/drawing/2010/slicer">
              <sle:slicer xmlns:sle="http://schemas.microsoft.com/office/drawing/2010/slicer" name="Transicion"/>
            </a:graphicData>
          </a:graphic>
        </xdr:graphicFrame>
      </mc:Choice>
      <mc:Fallback xmlns="">
        <xdr:sp macro="" textlink="">
          <xdr:nvSpPr>
            <xdr:cNvPr id="0" name=""/>
            <xdr:cNvSpPr>
              <a:spLocks noTextEdit="1"/>
            </xdr:cNvSpPr>
          </xdr:nvSpPr>
          <xdr:spPr>
            <a:xfrm>
              <a:off x="8985998" y="6222066"/>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6</xdr:col>
      <xdr:colOff>379880</xdr:colOff>
      <xdr:row>82</xdr:row>
      <xdr:rowOff>81243</xdr:rowOff>
    </xdr:from>
    <xdr:to>
      <xdr:col>8</xdr:col>
      <xdr:colOff>482974</xdr:colOff>
      <xdr:row>95</xdr:row>
      <xdr:rowOff>128868</xdr:rowOff>
    </xdr:to>
    <mc:AlternateContent xmlns:mc="http://schemas.openxmlformats.org/markup-compatibility/2006" xmlns:a14="http://schemas.microsoft.com/office/drawing/2010/main">
      <mc:Choice Requires="a14">
        <xdr:graphicFrame macro="">
          <xdr:nvGraphicFramePr>
            <xdr:cNvPr id="4" name="Bioma 1">
              <a:extLst>
                <a:ext uri="{FF2B5EF4-FFF2-40B4-BE49-F238E27FC236}">
                  <a16:creationId xmlns:a16="http://schemas.microsoft.com/office/drawing/2014/main" id="{98C4611F-F77B-185D-3E0F-0335B9465795}"/>
                </a:ext>
              </a:extLst>
            </xdr:cNvPr>
            <xdr:cNvGraphicFramePr/>
          </xdr:nvGraphicFramePr>
          <xdr:xfrm>
            <a:off x="0" y="0"/>
            <a:ext cx="0" cy="0"/>
          </xdr:xfrm>
          <a:graphic>
            <a:graphicData uri="http://schemas.microsoft.com/office/drawing/2010/slicer">
              <sle:slicer xmlns:sle="http://schemas.microsoft.com/office/drawing/2010/slicer" name="Bioma 1"/>
            </a:graphicData>
          </a:graphic>
        </xdr:graphicFrame>
      </mc:Choice>
      <mc:Fallback xmlns="">
        <xdr:sp macro="" textlink="">
          <xdr:nvSpPr>
            <xdr:cNvPr id="0" name=""/>
            <xdr:cNvSpPr>
              <a:spLocks noTextEdit="1"/>
            </xdr:cNvSpPr>
          </xdr:nvSpPr>
          <xdr:spPr>
            <a:xfrm>
              <a:off x="6251762" y="15702243"/>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lagros Miguel Jurado" refreshedDate="46294.583074305556" missingItemsLimit="0" createdVersion="8" refreshedVersion="8" minRefreshableVersion="3" recordCount="280" xr:uid="{CC2AAC3F-3F2E-45E7-9230-6D3F6FA3FDB1}">
  <cacheSource type="worksheet">
    <worksheetSource name="Datos_Graficas_Anuales"/>
  </cacheSource>
  <cacheFields count="4">
    <cacheField name="Bioma" numFmtId="0">
      <sharedItems count="4">
        <s v="Andes"/>
        <s v="Desierto costero"/>
        <s v="Bosque seco"/>
        <s v="Amazonía"/>
      </sharedItems>
    </cacheField>
    <cacheField name="Transicion" numFmtId="0">
      <sharedItems count="2">
        <s v="Pérdida de vegetación primaria"/>
        <s v="Pérdida de vegetación secundaria"/>
      </sharedItems>
    </cacheField>
    <cacheField name="Anio" numFmtId="0">
      <sharedItems containsSemiMixedTypes="0" containsString="0" containsNumber="1" containsInteger="1" minValue="1990" maxValue="2025" count="36">
        <n v="1990"/>
        <n v="1991"/>
        <n v="1992"/>
        <n v="1993"/>
        <n v="1994"/>
        <n v="1995"/>
        <n v="1996"/>
        <n v="1997"/>
        <n v="1998"/>
        <n v="1999"/>
        <n v="2000"/>
        <n v="2001"/>
        <n v="2002"/>
        <n v="2003"/>
        <n v="2004"/>
        <n v="2005"/>
        <n v="2006"/>
        <n v="2007"/>
        <n v="2008"/>
        <n v="2009"/>
        <n v="2010"/>
        <n v="2011"/>
        <n v="2012"/>
        <n v="2013"/>
        <n v="2014"/>
        <n v="2015"/>
        <n v="2016"/>
        <n v="2017"/>
        <n v="2018"/>
        <n v="2019"/>
        <n v="2020"/>
        <n v="2021"/>
        <n v="2022"/>
        <n v="2023"/>
        <n v="2024"/>
        <n v="2025"/>
      </sharedItems>
    </cacheField>
    <cacheField name="Area_ha" numFmtId="4">
      <sharedItems containsSemiMixedTypes="0" containsString="0" containsNumber="1" minValue="780.6" maxValue="13393600"/>
    </cacheField>
  </cacheFields>
  <extLst>
    <ext xmlns:x14="http://schemas.microsoft.com/office/spreadsheetml/2009/9/main" uri="{725AE2AE-9491-48be-B2B4-4EB974FC3084}">
      <x14:pivotCacheDefinition pivotCacheId="1124350124"/>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80">
  <r>
    <x v="0"/>
    <x v="0"/>
    <x v="0"/>
    <n v="9243837"/>
  </r>
  <r>
    <x v="0"/>
    <x v="0"/>
    <x v="1"/>
    <n v="4954300"/>
  </r>
  <r>
    <x v="0"/>
    <x v="0"/>
    <x v="2"/>
    <n v="4430400"/>
  </r>
  <r>
    <x v="0"/>
    <x v="0"/>
    <x v="3"/>
    <n v="6295400"/>
  </r>
  <r>
    <x v="0"/>
    <x v="0"/>
    <x v="4"/>
    <n v="4097600"/>
  </r>
  <r>
    <x v="0"/>
    <x v="0"/>
    <x v="5"/>
    <n v="3780100"/>
  </r>
  <r>
    <x v="0"/>
    <x v="0"/>
    <x v="6"/>
    <n v="4672700"/>
  </r>
  <r>
    <x v="0"/>
    <x v="0"/>
    <x v="7"/>
    <n v="2956600"/>
  </r>
  <r>
    <x v="0"/>
    <x v="0"/>
    <x v="8"/>
    <n v="3258500"/>
  </r>
  <r>
    <x v="0"/>
    <x v="0"/>
    <x v="9"/>
    <n v="3182400"/>
  </r>
  <r>
    <x v="0"/>
    <x v="0"/>
    <x v="10"/>
    <n v="2857900"/>
  </r>
  <r>
    <x v="0"/>
    <x v="0"/>
    <x v="11"/>
    <n v="2932000"/>
  </r>
  <r>
    <x v="0"/>
    <x v="0"/>
    <x v="12"/>
    <n v="2355500"/>
  </r>
  <r>
    <x v="0"/>
    <x v="0"/>
    <x v="13"/>
    <n v="2837700"/>
  </r>
  <r>
    <x v="0"/>
    <x v="0"/>
    <x v="14"/>
    <n v="2579000"/>
  </r>
  <r>
    <x v="0"/>
    <x v="0"/>
    <x v="15"/>
    <n v="1649300"/>
  </r>
  <r>
    <x v="0"/>
    <x v="0"/>
    <x v="16"/>
    <n v="2292300"/>
  </r>
  <r>
    <x v="0"/>
    <x v="0"/>
    <x v="17"/>
    <n v="1717400"/>
  </r>
  <r>
    <x v="0"/>
    <x v="0"/>
    <x v="18"/>
    <n v="1559700"/>
  </r>
  <r>
    <x v="0"/>
    <x v="0"/>
    <x v="19"/>
    <n v="1894000"/>
  </r>
  <r>
    <x v="0"/>
    <x v="0"/>
    <x v="20"/>
    <n v="2209900"/>
  </r>
  <r>
    <x v="0"/>
    <x v="0"/>
    <x v="21"/>
    <n v="2031700"/>
  </r>
  <r>
    <x v="0"/>
    <x v="0"/>
    <x v="22"/>
    <n v="1670500"/>
  </r>
  <r>
    <x v="0"/>
    <x v="0"/>
    <x v="23"/>
    <n v="2444300"/>
  </r>
  <r>
    <x v="0"/>
    <x v="0"/>
    <x v="24"/>
    <n v="1767100"/>
  </r>
  <r>
    <x v="0"/>
    <x v="0"/>
    <x v="25"/>
    <n v="2201200"/>
  </r>
  <r>
    <x v="0"/>
    <x v="0"/>
    <x v="26"/>
    <n v="1557200"/>
  </r>
  <r>
    <x v="0"/>
    <x v="0"/>
    <x v="27"/>
    <n v="1983800"/>
  </r>
  <r>
    <x v="0"/>
    <x v="0"/>
    <x v="28"/>
    <n v="1433500"/>
  </r>
  <r>
    <x v="0"/>
    <x v="0"/>
    <x v="29"/>
    <n v="1527800"/>
  </r>
  <r>
    <x v="0"/>
    <x v="0"/>
    <x v="30"/>
    <n v="1683200"/>
  </r>
  <r>
    <x v="0"/>
    <x v="0"/>
    <x v="31"/>
    <n v="1910800"/>
  </r>
  <r>
    <x v="0"/>
    <x v="0"/>
    <x v="32"/>
    <n v="1833200"/>
  </r>
  <r>
    <x v="0"/>
    <x v="0"/>
    <x v="33"/>
    <n v="1368200"/>
  </r>
  <r>
    <x v="0"/>
    <x v="0"/>
    <x v="34"/>
    <n v="2203800"/>
  </r>
  <r>
    <x v="0"/>
    <x v="0"/>
    <x v="35"/>
    <n v="1166100"/>
  </r>
  <r>
    <x v="0"/>
    <x v="1"/>
    <x v="2"/>
    <n v="492760.00000000006"/>
  </r>
  <r>
    <x v="0"/>
    <x v="1"/>
    <x v="3"/>
    <n v="2794400"/>
  </r>
  <r>
    <x v="0"/>
    <x v="1"/>
    <x v="4"/>
    <n v="2883000"/>
  </r>
  <r>
    <x v="0"/>
    <x v="1"/>
    <x v="5"/>
    <n v="3268500"/>
  </r>
  <r>
    <x v="0"/>
    <x v="1"/>
    <x v="6"/>
    <n v="2726200"/>
  </r>
  <r>
    <x v="0"/>
    <x v="1"/>
    <x v="7"/>
    <n v="1995900"/>
  </r>
  <r>
    <x v="0"/>
    <x v="1"/>
    <x v="8"/>
    <n v="2605000"/>
  </r>
  <r>
    <x v="0"/>
    <x v="1"/>
    <x v="9"/>
    <n v="3530600"/>
  </r>
  <r>
    <x v="0"/>
    <x v="1"/>
    <x v="10"/>
    <n v="4215100"/>
  </r>
  <r>
    <x v="0"/>
    <x v="1"/>
    <x v="11"/>
    <n v="4008800"/>
  </r>
  <r>
    <x v="0"/>
    <x v="1"/>
    <x v="12"/>
    <n v="3160500"/>
  </r>
  <r>
    <x v="0"/>
    <x v="1"/>
    <x v="13"/>
    <n v="4565700"/>
  </r>
  <r>
    <x v="0"/>
    <x v="1"/>
    <x v="14"/>
    <n v="4064000"/>
  </r>
  <r>
    <x v="0"/>
    <x v="1"/>
    <x v="15"/>
    <n v="3059100"/>
  </r>
  <r>
    <x v="0"/>
    <x v="1"/>
    <x v="16"/>
    <n v="5690600"/>
  </r>
  <r>
    <x v="0"/>
    <x v="1"/>
    <x v="17"/>
    <n v="3549900"/>
  </r>
  <r>
    <x v="0"/>
    <x v="1"/>
    <x v="18"/>
    <n v="3677100"/>
  </r>
  <r>
    <x v="0"/>
    <x v="1"/>
    <x v="19"/>
    <n v="3875800"/>
  </r>
  <r>
    <x v="0"/>
    <x v="1"/>
    <x v="20"/>
    <n v="4812200"/>
  </r>
  <r>
    <x v="0"/>
    <x v="1"/>
    <x v="21"/>
    <n v="4345900"/>
  </r>
  <r>
    <x v="0"/>
    <x v="1"/>
    <x v="22"/>
    <n v="3996700"/>
  </r>
  <r>
    <x v="0"/>
    <x v="1"/>
    <x v="23"/>
    <n v="4785500"/>
  </r>
  <r>
    <x v="0"/>
    <x v="1"/>
    <x v="24"/>
    <n v="4040400"/>
  </r>
  <r>
    <x v="0"/>
    <x v="1"/>
    <x v="25"/>
    <n v="5350200"/>
  </r>
  <r>
    <x v="0"/>
    <x v="1"/>
    <x v="26"/>
    <n v="3494100"/>
  </r>
  <r>
    <x v="0"/>
    <x v="1"/>
    <x v="27"/>
    <n v="4455400"/>
  </r>
  <r>
    <x v="0"/>
    <x v="1"/>
    <x v="28"/>
    <n v="4041600"/>
  </r>
  <r>
    <x v="0"/>
    <x v="1"/>
    <x v="29"/>
    <n v="3243600"/>
  </r>
  <r>
    <x v="0"/>
    <x v="1"/>
    <x v="30"/>
    <n v="3711500"/>
  </r>
  <r>
    <x v="0"/>
    <x v="1"/>
    <x v="31"/>
    <n v="4676000"/>
  </r>
  <r>
    <x v="0"/>
    <x v="1"/>
    <x v="32"/>
    <n v="3998500"/>
  </r>
  <r>
    <x v="0"/>
    <x v="1"/>
    <x v="33"/>
    <n v="3313500"/>
  </r>
  <r>
    <x v="0"/>
    <x v="1"/>
    <x v="34"/>
    <n v="4350800"/>
  </r>
  <r>
    <x v="0"/>
    <x v="1"/>
    <x v="35"/>
    <n v="1314100"/>
  </r>
  <r>
    <x v="1"/>
    <x v="0"/>
    <x v="0"/>
    <n v="201472.3"/>
  </r>
  <r>
    <x v="1"/>
    <x v="0"/>
    <x v="1"/>
    <n v="424800"/>
  </r>
  <r>
    <x v="1"/>
    <x v="0"/>
    <x v="2"/>
    <n v="30950"/>
  </r>
  <r>
    <x v="1"/>
    <x v="0"/>
    <x v="3"/>
    <n v="16589"/>
  </r>
  <r>
    <x v="1"/>
    <x v="0"/>
    <x v="4"/>
    <n v="8931.4"/>
  </r>
  <r>
    <x v="1"/>
    <x v="0"/>
    <x v="5"/>
    <n v="9016.8000000000011"/>
  </r>
  <r>
    <x v="1"/>
    <x v="0"/>
    <x v="6"/>
    <n v="169990"/>
  </r>
  <r>
    <x v="1"/>
    <x v="0"/>
    <x v="7"/>
    <n v="46235"/>
  </r>
  <r>
    <x v="1"/>
    <x v="0"/>
    <x v="8"/>
    <n v="152050"/>
  </r>
  <r>
    <x v="1"/>
    <x v="0"/>
    <x v="9"/>
    <n v="55753"/>
  </r>
  <r>
    <x v="1"/>
    <x v="0"/>
    <x v="10"/>
    <n v="38715"/>
  </r>
  <r>
    <x v="1"/>
    <x v="0"/>
    <x v="11"/>
    <n v="31887"/>
  </r>
  <r>
    <x v="1"/>
    <x v="0"/>
    <x v="12"/>
    <n v="34292"/>
  </r>
  <r>
    <x v="1"/>
    <x v="0"/>
    <x v="13"/>
    <n v="38874"/>
  </r>
  <r>
    <x v="1"/>
    <x v="0"/>
    <x v="14"/>
    <n v="42802"/>
  </r>
  <r>
    <x v="1"/>
    <x v="0"/>
    <x v="15"/>
    <n v="29141.000000000004"/>
  </r>
  <r>
    <x v="1"/>
    <x v="0"/>
    <x v="16"/>
    <n v="39751"/>
  </r>
  <r>
    <x v="1"/>
    <x v="0"/>
    <x v="17"/>
    <n v="33670"/>
  </r>
  <r>
    <x v="1"/>
    <x v="0"/>
    <x v="18"/>
    <n v="40820"/>
  </r>
  <r>
    <x v="1"/>
    <x v="0"/>
    <x v="19"/>
    <n v="31641.000000000004"/>
  </r>
  <r>
    <x v="1"/>
    <x v="0"/>
    <x v="20"/>
    <n v="44114"/>
  </r>
  <r>
    <x v="1"/>
    <x v="0"/>
    <x v="21"/>
    <n v="46693"/>
  </r>
  <r>
    <x v="1"/>
    <x v="0"/>
    <x v="22"/>
    <n v="32152.999999999996"/>
  </r>
  <r>
    <x v="1"/>
    <x v="0"/>
    <x v="23"/>
    <n v="46010"/>
  </r>
  <r>
    <x v="1"/>
    <x v="0"/>
    <x v="24"/>
    <n v="25762"/>
  </r>
  <r>
    <x v="1"/>
    <x v="0"/>
    <x v="25"/>
    <n v="22864"/>
  </r>
  <r>
    <x v="1"/>
    <x v="0"/>
    <x v="26"/>
    <n v="32113"/>
  </r>
  <r>
    <x v="1"/>
    <x v="0"/>
    <x v="27"/>
    <n v="26938"/>
  </r>
  <r>
    <x v="1"/>
    <x v="0"/>
    <x v="28"/>
    <n v="17918"/>
  </r>
  <r>
    <x v="1"/>
    <x v="0"/>
    <x v="29"/>
    <n v="19699"/>
  </r>
  <r>
    <x v="1"/>
    <x v="0"/>
    <x v="30"/>
    <n v="20583"/>
  </r>
  <r>
    <x v="1"/>
    <x v="0"/>
    <x v="31"/>
    <n v="18529"/>
  </r>
  <r>
    <x v="1"/>
    <x v="0"/>
    <x v="32"/>
    <n v="24268"/>
  </r>
  <r>
    <x v="1"/>
    <x v="0"/>
    <x v="33"/>
    <n v="37580"/>
  </r>
  <r>
    <x v="1"/>
    <x v="0"/>
    <x v="34"/>
    <n v="43413"/>
  </r>
  <r>
    <x v="1"/>
    <x v="0"/>
    <x v="35"/>
    <n v="29132"/>
  </r>
  <r>
    <x v="1"/>
    <x v="1"/>
    <x v="2"/>
    <n v="780.6"/>
  </r>
  <r>
    <x v="1"/>
    <x v="1"/>
    <x v="3"/>
    <n v="2947.7"/>
  </r>
  <r>
    <x v="1"/>
    <x v="1"/>
    <x v="4"/>
    <n v="6733.1"/>
  </r>
  <r>
    <x v="1"/>
    <x v="1"/>
    <x v="5"/>
    <n v="7777.8"/>
  </r>
  <r>
    <x v="1"/>
    <x v="1"/>
    <x v="6"/>
    <n v="494920"/>
  </r>
  <r>
    <x v="1"/>
    <x v="1"/>
    <x v="7"/>
    <n v="48844"/>
  </r>
  <r>
    <x v="1"/>
    <x v="1"/>
    <x v="8"/>
    <n v="89912"/>
  </r>
  <r>
    <x v="1"/>
    <x v="1"/>
    <x v="9"/>
    <n v="42622"/>
  </r>
  <r>
    <x v="1"/>
    <x v="1"/>
    <x v="10"/>
    <n v="50615"/>
  </r>
  <r>
    <x v="1"/>
    <x v="1"/>
    <x v="11"/>
    <n v="83278"/>
  </r>
  <r>
    <x v="1"/>
    <x v="1"/>
    <x v="12"/>
    <n v="80440"/>
  </r>
  <r>
    <x v="1"/>
    <x v="1"/>
    <x v="13"/>
    <n v="152470"/>
  </r>
  <r>
    <x v="1"/>
    <x v="1"/>
    <x v="14"/>
    <n v="174200"/>
  </r>
  <r>
    <x v="1"/>
    <x v="1"/>
    <x v="15"/>
    <n v="94906"/>
  </r>
  <r>
    <x v="1"/>
    <x v="1"/>
    <x v="16"/>
    <n v="107850"/>
  </r>
  <r>
    <x v="1"/>
    <x v="1"/>
    <x v="17"/>
    <n v="112420"/>
  </r>
  <r>
    <x v="1"/>
    <x v="1"/>
    <x v="18"/>
    <n v="114320"/>
  </r>
  <r>
    <x v="1"/>
    <x v="1"/>
    <x v="19"/>
    <n v="110520"/>
  </r>
  <r>
    <x v="1"/>
    <x v="1"/>
    <x v="20"/>
    <n v="117900"/>
  </r>
  <r>
    <x v="1"/>
    <x v="1"/>
    <x v="21"/>
    <n v="109870"/>
  </r>
  <r>
    <x v="1"/>
    <x v="1"/>
    <x v="22"/>
    <n v="122100"/>
  </r>
  <r>
    <x v="1"/>
    <x v="1"/>
    <x v="23"/>
    <n v="206590"/>
  </r>
  <r>
    <x v="1"/>
    <x v="1"/>
    <x v="24"/>
    <n v="70249"/>
  </r>
  <r>
    <x v="1"/>
    <x v="1"/>
    <x v="25"/>
    <n v="85330"/>
  </r>
  <r>
    <x v="1"/>
    <x v="1"/>
    <x v="26"/>
    <n v="164920"/>
  </r>
  <r>
    <x v="1"/>
    <x v="1"/>
    <x v="27"/>
    <n v="195050"/>
  </r>
  <r>
    <x v="1"/>
    <x v="1"/>
    <x v="28"/>
    <n v="112059.99999999999"/>
  </r>
  <r>
    <x v="1"/>
    <x v="1"/>
    <x v="29"/>
    <n v="92702"/>
  </r>
  <r>
    <x v="1"/>
    <x v="1"/>
    <x v="30"/>
    <n v="93465"/>
  </r>
  <r>
    <x v="1"/>
    <x v="1"/>
    <x v="31"/>
    <n v="95021"/>
  </r>
  <r>
    <x v="1"/>
    <x v="1"/>
    <x v="32"/>
    <n v="156640"/>
  </r>
  <r>
    <x v="1"/>
    <x v="1"/>
    <x v="33"/>
    <n v="308450"/>
  </r>
  <r>
    <x v="1"/>
    <x v="1"/>
    <x v="34"/>
    <n v="162360"/>
  </r>
  <r>
    <x v="1"/>
    <x v="1"/>
    <x v="35"/>
    <n v="186950"/>
  </r>
  <r>
    <x v="2"/>
    <x v="0"/>
    <x v="0"/>
    <n v="1456992.5999999999"/>
  </r>
  <r>
    <x v="2"/>
    <x v="0"/>
    <x v="1"/>
    <n v="2927600"/>
  </r>
  <r>
    <x v="2"/>
    <x v="0"/>
    <x v="2"/>
    <n v="335340"/>
  </r>
  <r>
    <x v="2"/>
    <x v="0"/>
    <x v="3"/>
    <n v="184840"/>
  </r>
  <r>
    <x v="2"/>
    <x v="0"/>
    <x v="4"/>
    <n v="296790"/>
  </r>
  <r>
    <x v="2"/>
    <x v="0"/>
    <x v="5"/>
    <n v="53527"/>
  </r>
  <r>
    <x v="2"/>
    <x v="0"/>
    <x v="6"/>
    <n v="1054500"/>
  </r>
  <r>
    <x v="2"/>
    <x v="0"/>
    <x v="7"/>
    <n v="1279300"/>
  </r>
  <r>
    <x v="2"/>
    <x v="0"/>
    <x v="8"/>
    <n v="1154000"/>
  </r>
  <r>
    <x v="2"/>
    <x v="0"/>
    <x v="9"/>
    <n v="1408100"/>
  </r>
  <r>
    <x v="2"/>
    <x v="0"/>
    <x v="10"/>
    <n v="654000"/>
  </r>
  <r>
    <x v="2"/>
    <x v="0"/>
    <x v="11"/>
    <n v="480800"/>
  </r>
  <r>
    <x v="2"/>
    <x v="0"/>
    <x v="12"/>
    <n v="528630"/>
  </r>
  <r>
    <x v="2"/>
    <x v="0"/>
    <x v="13"/>
    <n v="612040"/>
  </r>
  <r>
    <x v="2"/>
    <x v="0"/>
    <x v="14"/>
    <n v="471580"/>
  </r>
  <r>
    <x v="2"/>
    <x v="0"/>
    <x v="15"/>
    <n v="338640"/>
  </r>
  <r>
    <x v="2"/>
    <x v="0"/>
    <x v="16"/>
    <n v="503470"/>
  </r>
  <r>
    <x v="2"/>
    <x v="0"/>
    <x v="17"/>
    <n v="680640"/>
  </r>
  <r>
    <x v="2"/>
    <x v="0"/>
    <x v="18"/>
    <n v="359370"/>
  </r>
  <r>
    <x v="2"/>
    <x v="0"/>
    <x v="19"/>
    <n v="927270.00000000012"/>
  </r>
  <r>
    <x v="2"/>
    <x v="0"/>
    <x v="20"/>
    <n v="591190"/>
  </r>
  <r>
    <x v="2"/>
    <x v="0"/>
    <x v="21"/>
    <n v="703030"/>
  </r>
  <r>
    <x v="2"/>
    <x v="0"/>
    <x v="22"/>
    <n v="515480"/>
  </r>
  <r>
    <x v="2"/>
    <x v="0"/>
    <x v="23"/>
    <n v="590880"/>
  </r>
  <r>
    <x v="2"/>
    <x v="0"/>
    <x v="24"/>
    <n v="461710.00000000006"/>
  </r>
  <r>
    <x v="2"/>
    <x v="0"/>
    <x v="25"/>
    <n v="473939.99999999994"/>
  </r>
  <r>
    <x v="2"/>
    <x v="0"/>
    <x v="26"/>
    <n v="1162900"/>
  </r>
  <r>
    <x v="2"/>
    <x v="0"/>
    <x v="27"/>
    <n v="858229.99999999988"/>
  </r>
  <r>
    <x v="2"/>
    <x v="0"/>
    <x v="28"/>
    <n v="685040"/>
  </r>
  <r>
    <x v="2"/>
    <x v="0"/>
    <x v="29"/>
    <n v="944890"/>
  </r>
  <r>
    <x v="2"/>
    <x v="0"/>
    <x v="30"/>
    <n v="1263600"/>
  </r>
  <r>
    <x v="2"/>
    <x v="0"/>
    <x v="31"/>
    <n v="614990"/>
  </r>
  <r>
    <x v="2"/>
    <x v="0"/>
    <x v="32"/>
    <n v="440010.00000000006"/>
  </r>
  <r>
    <x v="2"/>
    <x v="0"/>
    <x v="33"/>
    <n v="656080"/>
  </r>
  <r>
    <x v="2"/>
    <x v="0"/>
    <x v="34"/>
    <n v="675200"/>
  </r>
  <r>
    <x v="2"/>
    <x v="0"/>
    <x v="35"/>
    <n v="408310"/>
  </r>
  <r>
    <x v="2"/>
    <x v="1"/>
    <x v="2"/>
    <n v="36317"/>
  </r>
  <r>
    <x v="2"/>
    <x v="1"/>
    <x v="3"/>
    <n v="61249"/>
  </r>
  <r>
    <x v="2"/>
    <x v="1"/>
    <x v="4"/>
    <n v="90911"/>
  </r>
  <r>
    <x v="2"/>
    <x v="1"/>
    <x v="5"/>
    <n v="30357"/>
  </r>
  <r>
    <x v="2"/>
    <x v="1"/>
    <x v="6"/>
    <n v="1012500"/>
  </r>
  <r>
    <x v="2"/>
    <x v="1"/>
    <x v="7"/>
    <n v="272670"/>
  </r>
  <r>
    <x v="2"/>
    <x v="1"/>
    <x v="8"/>
    <n v="344360"/>
  </r>
  <r>
    <x v="2"/>
    <x v="1"/>
    <x v="9"/>
    <n v="559950"/>
  </r>
  <r>
    <x v="2"/>
    <x v="1"/>
    <x v="10"/>
    <n v="308790"/>
  </r>
  <r>
    <x v="2"/>
    <x v="1"/>
    <x v="11"/>
    <n v="296320"/>
  </r>
  <r>
    <x v="2"/>
    <x v="1"/>
    <x v="12"/>
    <n v="393550"/>
  </r>
  <r>
    <x v="2"/>
    <x v="1"/>
    <x v="13"/>
    <n v="652620"/>
  </r>
  <r>
    <x v="2"/>
    <x v="1"/>
    <x v="14"/>
    <n v="512780"/>
  </r>
  <r>
    <x v="2"/>
    <x v="1"/>
    <x v="15"/>
    <n v="433910.00000000006"/>
  </r>
  <r>
    <x v="2"/>
    <x v="1"/>
    <x v="16"/>
    <n v="633600"/>
  </r>
  <r>
    <x v="2"/>
    <x v="1"/>
    <x v="17"/>
    <n v="707970"/>
  </r>
  <r>
    <x v="2"/>
    <x v="1"/>
    <x v="18"/>
    <n v="322000"/>
  </r>
  <r>
    <x v="2"/>
    <x v="1"/>
    <x v="19"/>
    <n v="942890"/>
  </r>
  <r>
    <x v="2"/>
    <x v="1"/>
    <x v="20"/>
    <n v="653490"/>
  </r>
  <r>
    <x v="2"/>
    <x v="1"/>
    <x v="21"/>
    <n v="444789.99999999994"/>
  </r>
  <r>
    <x v="2"/>
    <x v="1"/>
    <x v="22"/>
    <n v="521080"/>
  </r>
  <r>
    <x v="2"/>
    <x v="1"/>
    <x v="23"/>
    <n v="654310"/>
  </r>
  <r>
    <x v="2"/>
    <x v="1"/>
    <x v="24"/>
    <n v="372460"/>
  </r>
  <r>
    <x v="2"/>
    <x v="1"/>
    <x v="25"/>
    <n v="342500"/>
  </r>
  <r>
    <x v="2"/>
    <x v="1"/>
    <x v="26"/>
    <n v="475380"/>
  </r>
  <r>
    <x v="2"/>
    <x v="1"/>
    <x v="27"/>
    <n v="479760.00000000006"/>
  </r>
  <r>
    <x v="2"/>
    <x v="1"/>
    <x v="28"/>
    <n v="807260"/>
  </r>
  <r>
    <x v="2"/>
    <x v="1"/>
    <x v="29"/>
    <n v="476360.00000000006"/>
  </r>
  <r>
    <x v="2"/>
    <x v="1"/>
    <x v="30"/>
    <n v="593210"/>
  </r>
  <r>
    <x v="2"/>
    <x v="1"/>
    <x v="31"/>
    <n v="447170"/>
  </r>
  <r>
    <x v="2"/>
    <x v="1"/>
    <x v="32"/>
    <n v="376840"/>
  </r>
  <r>
    <x v="2"/>
    <x v="1"/>
    <x v="33"/>
    <n v="573100"/>
  </r>
  <r>
    <x v="2"/>
    <x v="1"/>
    <x v="34"/>
    <n v="740350"/>
  </r>
  <r>
    <x v="2"/>
    <x v="1"/>
    <x v="35"/>
    <n v="162560"/>
  </r>
  <r>
    <x v="3"/>
    <x v="0"/>
    <x v="0"/>
    <n v="8155723.6999999993"/>
  </r>
  <r>
    <x v="3"/>
    <x v="0"/>
    <x v="1"/>
    <n v="10119800"/>
  </r>
  <r>
    <x v="3"/>
    <x v="0"/>
    <x v="2"/>
    <n v="7185900"/>
  </r>
  <r>
    <x v="3"/>
    <x v="0"/>
    <x v="3"/>
    <n v="8095800"/>
  </r>
  <r>
    <x v="3"/>
    <x v="0"/>
    <x v="4"/>
    <n v="8656600"/>
  </r>
  <r>
    <x v="3"/>
    <x v="0"/>
    <x v="5"/>
    <n v="7512800"/>
  </r>
  <r>
    <x v="3"/>
    <x v="0"/>
    <x v="6"/>
    <n v="9640600"/>
  </r>
  <r>
    <x v="3"/>
    <x v="0"/>
    <x v="7"/>
    <n v="9050800"/>
  </r>
  <r>
    <x v="3"/>
    <x v="0"/>
    <x v="8"/>
    <n v="9984300"/>
  </r>
  <r>
    <x v="3"/>
    <x v="0"/>
    <x v="9"/>
    <n v="9005000"/>
  </r>
  <r>
    <x v="3"/>
    <x v="0"/>
    <x v="10"/>
    <n v="7807000"/>
  </r>
  <r>
    <x v="3"/>
    <x v="0"/>
    <x v="11"/>
    <n v="9116000"/>
  </r>
  <r>
    <x v="3"/>
    <x v="0"/>
    <x v="12"/>
    <n v="8540500"/>
  </r>
  <r>
    <x v="3"/>
    <x v="0"/>
    <x v="13"/>
    <n v="8655200"/>
  </r>
  <r>
    <x v="3"/>
    <x v="0"/>
    <x v="14"/>
    <n v="7498400"/>
  </r>
  <r>
    <x v="3"/>
    <x v="0"/>
    <x v="15"/>
    <n v="10317500"/>
  </r>
  <r>
    <x v="3"/>
    <x v="0"/>
    <x v="16"/>
    <n v="8015200"/>
  </r>
  <r>
    <x v="3"/>
    <x v="0"/>
    <x v="17"/>
    <n v="8994600"/>
  </r>
  <r>
    <x v="3"/>
    <x v="0"/>
    <x v="18"/>
    <n v="9496300"/>
  </r>
  <r>
    <x v="3"/>
    <x v="0"/>
    <x v="19"/>
    <n v="10918400"/>
  </r>
  <r>
    <x v="3"/>
    <x v="0"/>
    <x v="20"/>
    <n v="10165200"/>
  </r>
  <r>
    <x v="3"/>
    <x v="0"/>
    <x v="21"/>
    <n v="8069700"/>
  </r>
  <r>
    <x v="3"/>
    <x v="0"/>
    <x v="22"/>
    <n v="11064900"/>
  </r>
  <r>
    <x v="3"/>
    <x v="0"/>
    <x v="23"/>
    <n v="10711900"/>
  </r>
  <r>
    <x v="3"/>
    <x v="0"/>
    <x v="24"/>
    <n v="9461500"/>
  </r>
  <r>
    <x v="3"/>
    <x v="0"/>
    <x v="25"/>
    <n v="9116800"/>
  </r>
  <r>
    <x v="3"/>
    <x v="0"/>
    <x v="26"/>
    <n v="8216500"/>
  </r>
  <r>
    <x v="3"/>
    <x v="0"/>
    <x v="27"/>
    <n v="9061700"/>
  </r>
  <r>
    <x v="3"/>
    <x v="0"/>
    <x v="28"/>
    <n v="9939600"/>
  </r>
  <r>
    <x v="3"/>
    <x v="0"/>
    <x v="29"/>
    <n v="9732100"/>
  </r>
  <r>
    <x v="3"/>
    <x v="0"/>
    <x v="30"/>
    <n v="11604500"/>
  </r>
  <r>
    <x v="3"/>
    <x v="0"/>
    <x v="31"/>
    <n v="10634800"/>
  </r>
  <r>
    <x v="3"/>
    <x v="0"/>
    <x v="32"/>
    <n v="12679100"/>
  </r>
  <r>
    <x v="3"/>
    <x v="0"/>
    <x v="33"/>
    <n v="13393600"/>
  </r>
  <r>
    <x v="3"/>
    <x v="0"/>
    <x v="34"/>
    <n v="8544700"/>
  </r>
  <r>
    <x v="3"/>
    <x v="0"/>
    <x v="35"/>
    <n v="12481600"/>
  </r>
  <r>
    <x v="3"/>
    <x v="1"/>
    <x v="2"/>
    <n v="215760"/>
  </r>
  <r>
    <x v="3"/>
    <x v="1"/>
    <x v="3"/>
    <n v="713550"/>
  </r>
  <r>
    <x v="3"/>
    <x v="1"/>
    <x v="4"/>
    <n v="1334100"/>
  </r>
  <r>
    <x v="3"/>
    <x v="1"/>
    <x v="5"/>
    <n v="1643700"/>
  </r>
  <r>
    <x v="3"/>
    <x v="1"/>
    <x v="6"/>
    <n v="2543500"/>
  </r>
  <r>
    <x v="3"/>
    <x v="1"/>
    <x v="7"/>
    <n v="2720400"/>
  </r>
  <r>
    <x v="3"/>
    <x v="1"/>
    <x v="8"/>
    <n v="3298800"/>
  </r>
  <r>
    <x v="3"/>
    <x v="1"/>
    <x v="9"/>
    <n v="2878500"/>
  </r>
  <r>
    <x v="3"/>
    <x v="1"/>
    <x v="10"/>
    <n v="2674000"/>
  </r>
  <r>
    <x v="3"/>
    <x v="1"/>
    <x v="11"/>
    <n v="2875600"/>
  </r>
  <r>
    <x v="3"/>
    <x v="1"/>
    <x v="12"/>
    <n v="2638800"/>
  </r>
  <r>
    <x v="3"/>
    <x v="1"/>
    <x v="13"/>
    <n v="3044900"/>
  </r>
  <r>
    <x v="3"/>
    <x v="1"/>
    <x v="14"/>
    <n v="2862800"/>
  </r>
  <r>
    <x v="3"/>
    <x v="1"/>
    <x v="15"/>
    <n v="3638400"/>
  </r>
  <r>
    <x v="3"/>
    <x v="1"/>
    <x v="16"/>
    <n v="3025700"/>
  </r>
  <r>
    <x v="3"/>
    <x v="1"/>
    <x v="17"/>
    <n v="3276300"/>
  </r>
  <r>
    <x v="3"/>
    <x v="1"/>
    <x v="18"/>
    <n v="3036700"/>
  </r>
  <r>
    <x v="3"/>
    <x v="1"/>
    <x v="19"/>
    <n v="3802700"/>
  </r>
  <r>
    <x v="3"/>
    <x v="1"/>
    <x v="20"/>
    <n v="3908600"/>
  </r>
  <r>
    <x v="3"/>
    <x v="1"/>
    <x v="21"/>
    <n v="3715700"/>
  </r>
  <r>
    <x v="3"/>
    <x v="1"/>
    <x v="22"/>
    <n v="4640900"/>
  </r>
  <r>
    <x v="3"/>
    <x v="1"/>
    <x v="23"/>
    <n v="4866600"/>
  </r>
  <r>
    <x v="3"/>
    <x v="1"/>
    <x v="24"/>
    <n v="4337400"/>
  </r>
  <r>
    <x v="3"/>
    <x v="1"/>
    <x v="25"/>
    <n v="4063100"/>
  </r>
  <r>
    <x v="3"/>
    <x v="1"/>
    <x v="26"/>
    <n v="4358200"/>
  </r>
  <r>
    <x v="3"/>
    <x v="1"/>
    <x v="27"/>
    <n v="4437100"/>
  </r>
  <r>
    <x v="3"/>
    <x v="1"/>
    <x v="28"/>
    <n v="4653400"/>
  </r>
  <r>
    <x v="3"/>
    <x v="1"/>
    <x v="29"/>
    <n v="4477200"/>
  </r>
  <r>
    <x v="3"/>
    <x v="1"/>
    <x v="30"/>
    <n v="6265400"/>
  </r>
  <r>
    <x v="3"/>
    <x v="1"/>
    <x v="31"/>
    <n v="5599700"/>
  </r>
  <r>
    <x v="3"/>
    <x v="1"/>
    <x v="32"/>
    <n v="7954400"/>
  </r>
  <r>
    <x v="3"/>
    <x v="1"/>
    <x v="33"/>
    <n v="8040800"/>
  </r>
  <r>
    <x v="3"/>
    <x v="1"/>
    <x v="34"/>
    <n v="5819100"/>
  </r>
  <r>
    <x v="3"/>
    <x v="1"/>
    <x v="35"/>
    <n v="439260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5A52C75D-1E66-42EA-8916-ACC4F18CD04D}" name="Evolucion_Anual_Biomas" cacheId="0" applyNumberFormats="0" applyBorderFormats="0" applyFontFormats="0" applyPatternFormats="0" applyAlignmentFormats="0" applyWidthHeightFormats="1" dataCaption="Values" updatedVersion="8" minRefreshableVersion="3" useAutoFormatting="1" rowGrandTotals="0" colGrandTotals="0" itemPrintTitles="1" createdVersion="8" indent="0" compact="0" compactData="0" multipleFieldFilters="0" chartFormat="3">
  <location ref="B5:F42" firstHeaderRow="1" firstDataRow="2" firstDataCol="1" rowPageCount="1" colPageCount="1"/>
  <pivotFields count="4">
    <pivotField axis="axisCol" compact="0" outline="0" showAll="0">
      <items count="5">
        <item x="3"/>
        <item x="0"/>
        <item x="2"/>
        <item x="1"/>
        <item t="default"/>
      </items>
    </pivotField>
    <pivotField axis="axisPage" compact="0" outline="0" showAll="0">
      <items count="3">
        <item x="0"/>
        <item x="1"/>
        <item t="default"/>
      </items>
    </pivotField>
    <pivotField axis="axisRow" compact="0" outline="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t="default"/>
      </items>
    </pivotField>
    <pivotField dataField="1" compact="0" outline="0" showAll="0"/>
  </pivotFields>
  <rowFields count="1">
    <field x="2"/>
  </rowFields>
  <rowItems count="36">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rowItems>
  <colFields count="1">
    <field x="0"/>
  </colFields>
  <colItems count="4">
    <i>
      <x/>
    </i>
    <i>
      <x v="1"/>
    </i>
    <i>
      <x v="2"/>
    </i>
    <i>
      <x v="3"/>
    </i>
  </colItems>
  <pageFields count="1">
    <pageField fld="1" item="0" hier="-1"/>
  </pageFields>
  <dataFields count="1">
    <dataField name="Area (ha)" fld="3" baseField="0" baseItem="0" numFmtId="4"/>
  </dataFields>
  <chartFormats count="5">
    <chartFormat chart="0" format="0" series="1">
      <pivotArea type="data" outline="0" fieldPosition="0">
        <references count="2">
          <reference field="4294967294" count="1" selected="0">
            <x v="0"/>
          </reference>
          <reference field="0" count="1" selected="0">
            <x v="0"/>
          </reference>
        </references>
      </pivotArea>
    </chartFormat>
    <chartFormat chart="0" format="1" series="1">
      <pivotArea type="data" outline="0" fieldPosition="0">
        <references count="2">
          <reference field="4294967294" count="1" selected="0">
            <x v="0"/>
          </reference>
          <reference field="0" count="1" selected="0">
            <x v="1"/>
          </reference>
        </references>
      </pivotArea>
    </chartFormat>
    <chartFormat chart="0" format="2" series="1">
      <pivotArea type="data" outline="0" fieldPosition="0">
        <references count="2">
          <reference field="4294967294" count="1" selected="0">
            <x v="0"/>
          </reference>
          <reference field="0" count="1" selected="0">
            <x v="2"/>
          </reference>
        </references>
      </pivotArea>
    </chartFormat>
    <chartFormat chart="0" format="3" series="1">
      <pivotArea type="data" outline="0" fieldPosition="0">
        <references count="2">
          <reference field="4294967294" count="1" selected="0">
            <x v="0"/>
          </reference>
          <reference field="0" count="1" selected="0">
            <x v="3"/>
          </reference>
        </references>
      </pivotArea>
    </chartFormat>
    <chartFormat chart="0" format="4" series="1">
      <pivotArea type="data" outline="0" fieldPosition="0">
        <references count="1">
          <reference field="4294967294" count="1" selected="0">
            <x v="0"/>
          </reference>
        </references>
      </pivotArea>
    </chartFormat>
  </chart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2CEB6DE4-67DF-4AE6-AB4A-8E70CE6C2FC8}" name="Biomas_Por_Transicion" cacheId="0" applyNumberFormats="0" applyBorderFormats="0" applyFontFormats="0" applyPatternFormats="0" applyAlignmentFormats="0" applyWidthHeightFormats="1" dataCaption="Values" updatedVersion="8" minRefreshableVersion="3" useAutoFormatting="1" rowGrandTotals="0" colGrandTotals="0" itemPrintTitles="1" createdVersion="8" indent="0" compact="0" compactData="0" multipleFieldFilters="0" chartFormat="10">
  <location ref="B51:E89" firstHeaderRow="1" firstDataRow="2" firstDataCol="2"/>
  <pivotFields count="4">
    <pivotField axis="axisRow" compact="0" outline="0" showAll="0">
      <items count="5">
        <item x="3"/>
        <item h="1" x="0"/>
        <item h="1" x="2"/>
        <item h="1" x="1"/>
        <item t="default"/>
      </items>
    </pivotField>
    <pivotField axis="axisCol" compact="0" outline="0" showAll="0">
      <items count="3">
        <item x="0"/>
        <item x="1"/>
        <item t="default"/>
      </items>
    </pivotField>
    <pivotField axis="axisRow" compact="0" outline="0" showAll="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t="default"/>
      </items>
    </pivotField>
    <pivotField dataField="1" compact="0" outline="0" showAll="0"/>
  </pivotFields>
  <rowFields count="2">
    <field x="0"/>
    <field x="2"/>
  </rowFields>
  <rowItems count="37">
    <i>
      <x/>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5"/>
    </i>
    <i t="default">
      <x/>
    </i>
  </rowItems>
  <colFields count="1">
    <field x="1"/>
  </colFields>
  <colItems count="2">
    <i>
      <x/>
    </i>
    <i>
      <x v="1"/>
    </i>
  </colItems>
  <dataFields count="1">
    <dataField name="Area (ha)" fld="3" baseField="0" baseItem="0" numFmtId="4"/>
  </dataFields>
  <chartFormats count="2">
    <chartFormat chart="0" format="0" series="1">
      <pivotArea type="data" outline="0" fieldPosition="0">
        <references count="2">
          <reference field="4294967294" count="1" selected="0">
            <x v="0"/>
          </reference>
          <reference field="1" count="1" selected="0">
            <x v="0"/>
          </reference>
        </references>
      </pivotArea>
    </chartFormat>
    <chartFormat chart="0" format="1" series="1">
      <pivotArea type="data" outline="0" fieldPosition="0">
        <references count="2">
          <reference field="4294967294" count="1" selected="0">
            <x v="0"/>
          </reference>
          <reference field="1" count="1" selected="0">
            <x v="1"/>
          </reference>
        </references>
      </pivotArea>
    </chartFormat>
  </chart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ioma" xr10:uid="{289AB58A-7FAF-408F-BF15-AC5AA7486D01}" sourceName="Bioma">
  <pivotTables>
    <pivotTable tabId="2" name="Evolucion_Anual_Biomas"/>
  </pivotTables>
  <data>
    <tabular pivotCacheId="1124350124">
      <items count="4">
        <i x="3" s="1"/>
        <i x="0" s="1"/>
        <i x="2" s="1"/>
        <i x="1"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nsicion" xr10:uid="{32752E85-BCA1-45BB-B19F-97F4891DDA2C}" sourceName="Transicion">
  <pivotTables>
    <pivotTable tabId="2" name="Evolucion_Anual_Biomas"/>
  </pivotTables>
  <data>
    <tabular pivotCacheId="1124350124">
      <items count="2">
        <i x="0" s="1"/>
        <i x="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ioma1" xr10:uid="{398D898E-1D94-4066-BFC6-1FB6C60A14EE}" sourceName="Bioma">
  <pivotTables>
    <pivotTable tabId="2" name="Biomas_Por_Transicion"/>
  </pivotTables>
  <data>
    <tabular pivotCacheId="1124350124">
      <items count="4">
        <i x="3" s="1"/>
        <i x="0"/>
        <i x="2"/>
        <i x="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ioma" xr10:uid="{AF93647C-F760-4BB9-99BA-46FBBF4463E5}" cache="Slicer_Bioma" caption="Bioma" rowHeight="241300"/>
  <slicer name="Transicion" xr10:uid="{FA7C65C7-9FDD-4A16-8455-BF7B306F78BF}" cache="Slicer_Transicion" caption="Transicion" rowHeight="241300"/>
  <slicer name="Bioma 1" xr10:uid="{2192E4B2-480B-4867-B181-2493924BAE8B}" cache="Slicer_Bioma1" caption="Bioma"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7EEAD6B-AC9D-4FFE-A9A8-A55637837B2D}" name="mapbiomas_peru_collection_4_deforestation_crossing_biomes_political_level_2_poli4" displayName="mapbiomas_peru_collection_4_deforestation_crossing_biomes_political_level_2_poli4" ref="A1:BL9" totalsRowShown="0">
  <autoFilter ref="A1:BL9" xr:uid="{37EEAD6B-AC9D-4FFE-A9A8-A55637837B2D}"/>
  <tableColumns count="64">
    <tableColumn id="1" xr3:uid="{5806D480-3332-4549-ADF7-EAD2599D4741}" name="territor_level_1_1"/>
    <tableColumn id="2" xr3:uid="{2F21609A-BD6D-4846-A12E-C0ED1F7CB79C}" name="territor_level_2_1" dataDxfId="7"/>
    <tableColumn id="3" xr3:uid="{B0EDB159-27E8-4C8E-947A-6FCC188CCD1C}" name="territor_level_3_1" dataDxfId="6"/>
    <tableColumn id="4" xr3:uid="{DA0D6F73-1A26-4360-A559-434C2F88B78E}" name="territor_level_4_1" dataDxfId="5"/>
    <tableColumn id="5" xr3:uid="{71DF47B8-96EC-487B-A6F9-2B9EE586B44A}" name="territor_level_1_2" dataDxfId="4"/>
    <tableColumn id="6" xr3:uid="{8A9311EE-69C2-4074-9B00-44D38D3A46A6}" name="territor_level_2_2" dataDxfId="3"/>
    <tableColumn id="7" xr3:uid="{93D4B032-1E56-40BF-8840-93AD0437245A}" name="territor_level_3_2" dataDxfId="2"/>
    <tableColumn id="8" xr3:uid="{25BEF10D-92F5-49E9-8C35-DBE5F4897F04}" name="territor_level_4_2" dataDxfId="1"/>
    <tableColumn id="9" xr3:uid="{D7088F06-B224-47C6-892D-D776C4AABAAC}" name="territor_level_1_3"/>
    <tableColumn id="10" xr3:uid="{12C18ABD-FC1C-4EBC-BFF0-27A16C8168EE}" name="territor_level_2_3"/>
    <tableColumn id="11" xr3:uid="{AC245AE4-BF2E-4023-80EB-D63B2D7BA007}" name="territor_level_3_3"/>
    <tableColumn id="12" xr3:uid="{3FD4EBAE-231D-47AF-98A3-997377AD6891}" name="territor_level_4_3"/>
    <tableColumn id="13" xr3:uid="{6D2E8D16-D23F-41F9-A7E5-2019D1AA2AA0}" name="geocode_1"/>
    <tableColumn id="14" xr3:uid="{94D93EB2-6F71-4AD6-98F7-251B45730F6B}" name="geocode_2"/>
    <tableColumn id="15" xr3:uid="{D6BE46BF-5989-4210-AE06-27D8297F5E4E}" name="geocode_3"/>
    <tableColumn id="16" xr3:uid="{9AF92CBD-951D-4771-BC9F-FD296DC913B2}" name="feature_id_1"/>
    <tableColumn id="17" xr3:uid="{BA5404DC-AFA0-4658-AC1D-A9986B986C46}" name="feature_id_2"/>
    <tableColumn id="18" xr3:uid="{6E36B153-DBEE-4C83-96E6-E49ACEEA12F8}" name="feature_id_3"/>
    <tableColumn id="19" xr3:uid="{28C4CB66-E04A-4F96-9E7E-E56C8745E200}" name="categor_1"/>
    <tableColumn id="20" xr3:uid="{0E4D66D3-1F94-4B50-8DF1-E127551F264F}" name="categor_2"/>
    <tableColumn id="21" xr3:uid="{43736A77-13C7-470A-84A6-47F96A448972}" name="categor_3"/>
    <tableColumn id="22" xr3:uid="{6B3F87E2-03B2-46C8-A29B-2222EBBFBC8F}" name="categor_id_1"/>
    <tableColumn id="23" xr3:uid="{1F967D24-5AC8-4106-8EAE-195EA69ED1CB}" name="categor_id_2"/>
    <tableColumn id="24" xr3:uid="{29A47CF3-5AAC-45A3-AEF5-CE9110881055}" name="categor_id_3"/>
    <tableColumn id="25" xr3:uid="{B3428F96-72F3-433B-B2B9-4E023F16DE69}" name="version"/>
    <tableColumn id="26" xr3:uid="{08D0AD8C-ECE0-48BE-8890-A0E56C8BB544}" name="transition"/>
    <tableColumn id="27" xr3:uid="{A9C20FA2-F7A2-4C41-9F18-43A057E96E80}" name="class"/>
    <tableColumn id="28" xr3:uid="{007334AD-00E8-48A6-B6E6-CF311CB4438B}" name="transition_name"/>
    <tableColumn id="29" xr3:uid="{EFBC92FF-AE9F-4B66-B94F-AD9F18FC2F80}" name="1990"/>
    <tableColumn id="30" xr3:uid="{49552EC9-FCE0-4AEC-89C1-10E2DA49713B}" name="1991"/>
    <tableColumn id="31" xr3:uid="{007391D8-6270-4958-9E99-46418C38214F}" name="1992"/>
    <tableColumn id="32" xr3:uid="{1134E5A1-DF94-4F3D-99B8-80011565206A}" name="1993"/>
    <tableColumn id="33" xr3:uid="{A3A120DE-3166-477E-B7D2-373774E4DAC0}" name="1994"/>
    <tableColumn id="34" xr3:uid="{8EF9EF9F-CF0E-4DB5-A14A-040CA255D265}" name="1995"/>
    <tableColumn id="35" xr3:uid="{375852A4-C439-462B-8412-05A049274601}" name="1996"/>
    <tableColumn id="36" xr3:uid="{FF7A6F0E-DC2C-4C54-8FDE-1B0229744CE1}" name="1997"/>
    <tableColumn id="37" xr3:uid="{83F5F104-0CD8-4977-9842-CDC1EB2D30BA}" name="1998"/>
    <tableColumn id="38" xr3:uid="{10911502-E237-4099-9BD7-562B16708DE5}" name="1999"/>
    <tableColumn id="39" xr3:uid="{27607F08-07F8-4130-9468-BC34A3123D37}" name="2000"/>
    <tableColumn id="40" xr3:uid="{27F6CBC6-2FB8-4817-A8A7-F0260C6BAC75}" name="2001"/>
    <tableColumn id="41" xr3:uid="{1DE21AD4-BA82-457A-8455-1775DE4F079D}" name="2002"/>
    <tableColumn id="42" xr3:uid="{AE898AC1-F9CC-4469-9F75-1B67C7845337}" name="2003"/>
    <tableColumn id="43" xr3:uid="{4F37016D-27AD-4623-8E23-7B5B9F4C8BC9}" name="2004"/>
    <tableColumn id="44" xr3:uid="{1A37C111-9690-487F-A2CA-F503C2C482BA}" name="2005"/>
    <tableColumn id="45" xr3:uid="{8EC29D98-25B0-4FF2-B5A4-19F81E0123B1}" name="2006"/>
    <tableColumn id="46" xr3:uid="{A4ABDE0B-04C8-4500-AE77-E7B11BD0236C}" name="2007"/>
    <tableColumn id="47" xr3:uid="{A748E6F9-91F8-462D-9578-E326AE3B54EC}" name="2008"/>
    <tableColumn id="48" xr3:uid="{AD2E162B-D24E-4A79-83C9-EC94E87ACD24}" name="2009"/>
    <tableColumn id="49" xr3:uid="{5746C0C1-473D-424F-B766-B92CAF8C7B1E}" name="2010"/>
    <tableColumn id="50" xr3:uid="{07ED549B-3973-409A-B2A7-A6BD95C81825}" name="2011"/>
    <tableColumn id="51" xr3:uid="{ACE28A3A-8C7B-476D-9DBC-AEDEE218A8C9}" name="2012"/>
    <tableColumn id="52" xr3:uid="{296A1FE2-007A-4797-B211-9E1ADA9DF6D0}" name="2013"/>
    <tableColumn id="53" xr3:uid="{A1FC91AE-85C0-4DDA-9C6E-097BFA3BDA2D}" name="2014"/>
    <tableColumn id="54" xr3:uid="{213C77AD-41CD-4ECB-9DFA-FE3D48F9D52B}" name="2015"/>
    <tableColumn id="55" xr3:uid="{36198C0C-32AF-4B45-AB84-BF4D840800AD}" name="2016"/>
    <tableColumn id="56" xr3:uid="{3D0EE173-D718-43D5-AAE8-A76A3457E5C9}" name="2017"/>
    <tableColumn id="57" xr3:uid="{BFA2453E-39D4-4662-813B-56C177EFAF6C}" name="2018"/>
    <tableColumn id="58" xr3:uid="{53D7D4B8-F78E-4230-9588-3436A9E1DA33}" name="2019"/>
    <tableColumn id="59" xr3:uid="{54622258-1B6C-437C-A9B0-267960356D88}" name="2020"/>
    <tableColumn id="60" xr3:uid="{738B11FF-B347-41AA-A1F4-865CA0F753EC}" name="2021"/>
    <tableColumn id="61" xr3:uid="{03D7F3F1-926E-42E8-A1C9-A9B616F2B7E9}" name="2022"/>
    <tableColumn id="62" xr3:uid="{C41CD53E-6E5E-433A-9840-77482B1B5831}" name="2023"/>
    <tableColumn id="63" xr3:uid="{502966F7-FA78-470C-A65D-78715CB2046B}" name="2024"/>
    <tableColumn id="64" xr3:uid="{3FD36259-ACB3-437C-9C17-5D20325F1F21}" name="202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2AF8C8C-1A8B-438D-922F-69A2D6B9A10B}" name="Datos_Graficas_Anuales" displayName="Datos_Graficas_Anuales" ref="A1:D281" totalsRowShown="0">
  <autoFilter ref="A1:D281" xr:uid="{D2AF8C8C-1A8B-438D-922F-69A2D6B9A10B}"/>
  <tableColumns count="4">
    <tableColumn id="1" xr3:uid="{20E05693-F6F9-4DD7-8BF6-0F7B12997AA7}" name="Bioma">
      <calculatedColumnFormula>LOSS_VEGETATION!$B$9</calculatedColumnFormula>
    </tableColumn>
    <tableColumn id="2" xr3:uid="{5BCDAD75-332D-44E7-BE63-DD63A7035353}" name="Transicion">
      <calculatedColumnFormula>LOSS_VEGETATION!$AB$9</calculatedColumnFormula>
    </tableColumn>
    <tableColumn id="3" xr3:uid="{EC3FC801-CBA1-49CA-BAC7-37ECB20C15BB}" name="Anio"/>
    <tableColumn id="4" xr3:uid="{D2355C7B-5828-492E-A66B-36B8B54EC8B4}" name="Area_ha"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microsoft.com/office/2007/relationships/slicer" Target="../slicers/slicer1.xml"/><Relationship Id="rId4"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D8DF2-EE49-4461-8E6C-1D8891C74B4E}">
  <sheetPr>
    <tabColor rgb="FFFFC000"/>
  </sheetPr>
  <dimension ref="A1:F48"/>
  <sheetViews>
    <sheetView topLeftCell="A28" zoomScale="70" zoomScaleNormal="70" workbookViewId="0">
      <selection activeCell="F14" sqref="F14"/>
    </sheetView>
  </sheetViews>
  <sheetFormatPr defaultRowHeight="15"/>
  <cols>
    <col min="1" max="5" width="30.7109375" customWidth="1"/>
    <col min="6" max="6" width="58.7109375" customWidth="1"/>
  </cols>
  <sheetData>
    <row r="1" spans="1:6" ht="63" customHeight="1">
      <c r="A1" s="79"/>
      <c r="B1" s="89" t="s">
        <v>223</v>
      </c>
      <c r="C1" s="89"/>
      <c r="D1" s="89"/>
      <c r="E1" s="89"/>
      <c r="F1" s="89"/>
    </row>
    <row r="2" spans="1:6" ht="66.75" customHeight="1">
      <c r="A2" s="90" t="s">
        <v>235</v>
      </c>
      <c r="B2" s="90"/>
      <c r="C2" s="90"/>
      <c r="D2" s="90"/>
      <c r="E2" s="90"/>
      <c r="F2" s="90"/>
    </row>
    <row r="6" spans="1:6" ht="30" customHeight="1">
      <c r="A6" s="73" t="s">
        <v>30</v>
      </c>
      <c r="B6" s="73" t="s">
        <v>31</v>
      </c>
      <c r="C6" s="74" t="s">
        <v>32</v>
      </c>
      <c r="D6" s="74" t="s">
        <v>33</v>
      </c>
      <c r="E6" s="73" t="s">
        <v>34</v>
      </c>
      <c r="F6" s="81" t="s">
        <v>236</v>
      </c>
    </row>
    <row r="7" spans="1:6" ht="30" customHeight="1">
      <c r="A7" s="75" t="s">
        <v>237</v>
      </c>
      <c r="B7" s="75" t="s">
        <v>116</v>
      </c>
      <c r="C7" s="76">
        <v>4</v>
      </c>
      <c r="D7" s="77" t="s">
        <v>119</v>
      </c>
      <c r="E7" s="82"/>
      <c r="F7" s="84" t="s">
        <v>240</v>
      </c>
    </row>
    <row r="8" spans="1:6" ht="30" customHeight="1">
      <c r="A8" s="78" t="s">
        <v>238</v>
      </c>
      <c r="B8" s="78" t="s">
        <v>117</v>
      </c>
      <c r="C8" s="76">
        <v>6</v>
      </c>
      <c r="D8" s="77" t="s">
        <v>118</v>
      </c>
      <c r="E8" s="83"/>
      <c r="F8" s="80" t="s">
        <v>239</v>
      </c>
    </row>
    <row r="14" spans="1:6" ht="53.25" customHeight="1">
      <c r="A14" s="22"/>
      <c r="B14" s="87" t="s">
        <v>29</v>
      </c>
      <c r="C14" s="88"/>
      <c r="D14" s="88"/>
      <c r="E14" s="88"/>
    </row>
    <row r="15" spans="1:6" ht="30" customHeight="1">
      <c r="A15" s="23" t="s">
        <v>30</v>
      </c>
      <c r="B15" s="23" t="s">
        <v>31</v>
      </c>
      <c r="C15" s="24" t="s">
        <v>32</v>
      </c>
      <c r="D15" s="24" t="s">
        <v>33</v>
      </c>
      <c r="E15" s="23" t="s">
        <v>34</v>
      </c>
    </row>
    <row r="16" spans="1:6" ht="30" customHeight="1">
      <c r="A16" s="25" t="s">
        <v>35</v>
      </c>
      <c r="B16" s="25" t="s">
        <v>1</v>
      </c>
      <c r="C16" s="26">
        <v>1</v>
      </c>
      <c r="D16" s="26" t="s">
        <v>36</v>
      </c>
      <c r="E16" s="27"/>
    </row>
    <row r="17" spans="1:5" ht="30" customHeight="1">
      <c r="A17" s="28" t="s">
        <v>37</v>
      </c>
      <c r="B17" s="28" t="s">
        <v>2</v>
      </c>
      <c r="C17" s="29">
        <v>3</v>
      </c>
      <c r="D17" s="29" t="s">
        <v>36</v>
      </c>
      <c r="E17" s="27"/>
    </row>
    <row r="18" spans="1:5" ht="30" customHeight="1">
      <c r="A18" s="28" t="s">
        <v>38</v>
      </c>
      <c r="B18" s="28" t="s">
        <v>9</v>
      </c>
      <c r="C18" s="29">
        <v>4</v>
      </c>
      <c r="D18" s="29" t="s">
        <v>39</v>
      </c>
      <c r="E18" s="30"/>
    </row>
    <row r="19" spans="1:5" ht="30" customHeight="1">
      <c r="A19" s="28" t="s">
        <v>40</v>
      </c>
      <c r="B19" s="28" t="s">
        <v>13</v>
      </c>
      <c r="C19" s="29">
        <v>5</v>
      </c>
      <c r="D19" s="29" t="s">
        <v>41</v>
      </c>
      <c r="E19" s="31"/>
    </row>
    <row r="20" spans="1:5" ht="30" customHeight="1">
      <c r="A20" s="28" t="s">
        <v>42</v>
      </c>
      <c r="B20" s="28" t="s">
        <v>15</v>
      </c>
      <c r="C20" s="29">
        <v>6</v>
      </c>
      <c r="D20" s="29" t="s">
        <v>43</v>
      </c>
      <c r="E20" s="32"/>
    </row>
    <row r="21" spans="1:5" ht="30" customHeight="1">
      <c r="A21" s="33" t="s">
        <v>44</v>
      </c>
      <c r="B21" s="33" t="s">
        <v>3</v>
      </c>
      <c r="C21" s="26">
        <v>10</v>
      </c>
      <c r="D21" s="26" t="s">
        <v>45</v>
      </c>
      <c r="E21" s="34"/>
    </row>
    <row r="22" spans="1:5" ht="30" customHeight="1">
      <c r="A22" s="35" t="s">
        <v>46</v>
      </c>
      <c r="B22" s="35" t="s">
        <v>7</v>
      </c>
      <c r="C22" s="29">
        <v>11</v>
      </c>
      <c r="D22" s="29" t="s">
        <v>47</v>
      </c>
      <c r="E22" s="36"/>
    </row>
    <row r="23" spans="1:5" ht="30" customHeight="1">
      <c r="A23" s="35" t="s">
        <v>48</v>
      </c>
      <c r="B23" s="35" t="s">
        <v>11</v>
      </c>
      <c r="C23" s="29">
        <v>51</v>
      </c>
      <c r="D23" s="29" t="s">
        <v>49</v>
      </c>
      <c r="E23" s="37"/>
    </row>
    <row r="24" spans="1:5" ht="30" customHeight="1">
      <c r="A24" s="35" t="s">
        <v>50</v>
      </c>
      <c r="B24" s="35" t="s">
        <v>8</v>
      </c>
      <c r="C24" s="29">
        <v>82</v>
      </c>
      <c r="D24" s="29" t="s">
        <v>51</v>
      </c>
      <c r="E24" s="38"/>
    </row>
    <row r="25" spans="1:5" ht="30" customHeight="1">
      <c r="A25" s="35" t="s">
        <v>52</v>
      </c>
      <c r="B25" s="35" t="s">
        <v>4</v>
      </c>
      <c r="C25" s="29">
        <v>12</v>
      </c>
      <c r="D25" s="29" t="s">
        <v>45</v>
      </c>
      <c r="E25" s="34"/>
    </row>
    <row r="26" spans="1:5" ht="30" customHeight="1">
      <c r="A26" s="35" t="s">
        <v>53</v>
      </c>
      <c r="B26" s="35" t="s">
        <v>5</v>
      </c>
      <c r="C26" s="29">
        <v>13</v>
      </c>
      <c r="D26" s="29" t="s">
        <v>54</v>
      </c>
      <c r="E26" s="39"/>
    </row>
    <row r="27" spans="1:5" ht="30" customHeight="1">
      <c r="A27" s="35" t="s">
        <v>55</v>
      </c>
      <c r="B27" s="35" t="s">
        <v>6</v>
      </c>
      <c r="C27" s="29">
        <v>66</v>
      </c>
      <c r="D27" s="29" t="s">
        <v>56</v>
      </c>
      <c r="E27" s="40"/>
    </row>
    <row r="28" spans="1:5" ht="30" customHeight="1">
      <c r="A28" s="35" t="s">
        <v>57</v>
      </c>
      <c r="B28" s="35" t="s">
        <v>12</v>
      </c>
      <c r="C28" s="29">
        <v>70</v>
      </c>
      <c r="D28" s="29" t="s">
        <v>58</v>
      </c>
      <c r="E28" s="41"/>
    </row>
    <row r="29" spans="1:5" ht="30" customHeight="1">
      <c r="A29" s="42" t="s">
        <v>59</v>
      </c>
      <c r="B29" s="42" t="s">
        <v>60</v>
      </c>
      <c r="C29" s="26">
        <v>14</v>
      </c>
      <c r="D29" s="26" t="s">
        <v>61</v>
      </c>
      <c r="E29" s="43"/>
    </row>
    <row r="30" spans="1:5" ht="30" customHeight="1">
      <c r="A30" s="44" t="s">
        <v>62</v>
      </c>
      <c r="B30" s="44" t="s">
        <v>63</v>
      </c>
      <c r="C30" s="29">
        <v>21</v>
      </c>
      <c r="D30" s="29" t="s">
        <v>61</v>
      </c>
      <c r="E30" s="43"/>
    </row>
    <row r="31" spans="1:5" ht="30" customHeight="1">
      <c r="A31" s="44" t="s">
        <v>64</v>
      </c>
      <c r="B31" s="44" t="s">
        <v>65</v>
      </c>
      <c r="C31" s="29">
        <v>9</v>
      </c>
      <c r="D31" s="29" t="s">
        <v>66</v>
      </c>
      <c r="E31" s="45"/>
    </row>
    <row r="32" spans="1:5" ht="30" customHeight="1">
      <c r="A32" s="44" t="s">
        <v>67</v>
      </c>
      <c r="B32" s="44" t="s">
        <v>68</v>
      </c>
      <c r="C32" s="29">
        <v>35</v>
      </c>
      <c r="D32" s="29" t="s">
        <v>69</v>
      </c>
      <c r="E32" s="46"/>
    </row>
    <row r="33" spans="1:5" ht="30" customHeight="1">
      <c r="A33" s="44" t="s">
        <v>70</v>
      </c>
      <c r="B33" s="44" t="s">
        <v>71</v>
      </c>
      <c r="C33" s="29">
        <v>40</v>
      </c>
      <c r="D33" s="29" t="s">
        <v>72</v>
      </c>
      <c r="E33" s="47"/>
    </row>
    <row r="34" spans="1:5" ht="30" customHeight="1">
      <c r="A34" s="44" t="s">
        <v>73</v>
      </c>
      <c r="B34" s="44" t="s">
        <v>74</v>
      </c>
      <c r="C34" s="29">
        <v>15</v>
      </c>
      <c r="D34" s="29" t="s">
        <v>75</v>
      </c>
      <c r="E34" s="48"/>
    </row>
    <row r="35" spans="1:5" ht="30" customHeight="1">
      <c r="A35" s="49" t="s">
        <v>76</v>
      </c>
      <c r="B35" s="49" t="s">
        <v>77</v>
      </c>
      <c r="C35" s="26">
        <v>22</v>
      </c>
      <c r="D35" s="26" t="s">
        <v>78</v>
      </c>
      <c r="E35" s="50"/>
    </row>
    <row r="36" spans="1:5" ht="30" customHeight="1">
      <c r="A36" s="51" t="s">
        <v>79</v>
      </c>
      <c r="B36" s="51" t="s">
        <v>80</v>
      </c>
      <c r="C36" s="29">
        <v>24</v>
      </c>
      <c r="D36" s="29" t="s">
        <v>78</v>
      </c>
      <c r="E36" s="50"/>
    </row>
    <row r="37" spans="1:5" ht="30" customHeight="1">
      <c r="A37" s="51" t="s">
        <v>81</v>
      </c>
      <c r="B37" s="51" t="s">
        <v>82</v>
      </c>
      <c r="C37" s="29">
        <v>30</v>
      </c>
      <c r="D37" s="29" t="s">
        <v>83</v>
      </c>
      <c r="E37" s="52"/>
    </row>
    <row r="38" spans="1:5" ht="30" customHeight="1">
      <c r="A38" s="51" t="s">
        <v>84</v>
      </c>
      <c r="B38" s="51" t="s">
        <v>85</v>
      </c>
      <c r="C38" s="29">
        <v>23</v>
      </c>
      <c r="D38" s="29" t="s">
        <v>86</v>
      </c>
      <c r="E38" s="53"/>
    </row>
    <row r="39" spans="1:5" ht="30" customHeight="1">
      <c r="A39" s="51" t="s">
        <v>87</v>
      </c>
      <c r="B39" s="51" t="s">
        <v>88</v>
      </c>
      <c r="C39" s="29">
        <v>92</v>
      </c>
      <c r="D39" s="29" t="s">
        <v>89</v>
      </c>
      <c r="E39" s="54"/>
    </row>
    <row r="40" spans="1:5" ht="30" customHeight="1">
      <c r="A40" s="51" t="s">
        <v>90</v>
      </c>
      <c r="B40" s="51" t="s">
        <v>91</v>
      </c>
      <c r="C40" s="29">
        <v>52</v>
      </c>
      <c r="D40" s="29" t="s">
        <v>92</v>
      </c>
      <c r="E40" s="55"/>
    </row>
    <row r="41" spans="1:5" ht="30" customHeight="1">
      <c r="A41" s="51" t="s">
        <v>93</v>
      </c>
      <c r="B41" s="51" t="s">
        <v>94</v>
      </c>
      <c r="C41" s="29">
        <v>61</v>
      </c>
      <c r="D41" s="29" t="s">
        <v>95</v>
      </c>
      <c r="E41" s="56"/>
    </row>
    <row r="42" spans="1:5" ht="30" customHeight="1">
      <c r="A42" s="51" t="s">
        <v>96</v>
      </c>
      <c r="B42" s="51" t="s">
        <v>97</v>
      </c>
      <c r="C42" s="29">
        <v>68</v>
      </c>
      <c r="D42" s="29" t="s">
        <v>98</v>
      </c>
      <c r="E42" s="57"/>
    </row>
    <row r="43" spans="1:5" ht="30" customHeight="1">
      <c r="A43" s="51" t="s">
        <v>99</v>
      </c>
      <c r="B43" s="51" t="s">
        <v>100</v>
      </c>
      <c r="C43" s="29">
        <v>25</v>
      </c>
      <c r="D43" s="29" t="s">
        <v>101</v>
      </c>
      <c r="E43" s="58"/>
    </row>
    <row r="44" spans="1:5" ht="30" customHeight="1">
      <c r="A44" s="59" t="s">
        <v>102</v>
      </c>
      <c r="B44" s="59" t="s">
        <v>103</v>
      </c>
      <c r="C44" s="26">
        <v>26</v>
      </c>
      <c r="D44" s="26" t="s">
        <v>104</v>
      </c>
      <c r="E44" s="60"/>
    </row>
    <row r="45" spans="1:5" ht="30" customHeight="1">
      <c r="A45" s="61" t="s">
        <v>105</v>
      </c>
      <c r="B45" s="61" t="s">
        <v>106</v>
      </c>
      <c r="C45" s="29">
        <v>33</v>
      </c>
      <c r="D45" s="29" t="s">
        <v>104</v>
      </c>
      <c r="E45" s="60"/>
    </row>
    <row r="46" spans="1:5" ht="30" customHeight="1">
      <c r="A46" s="61" t="s">
        <v>107</v>
      </c>
      <c r="B46" s="61" t="s">
        <v>108</v>
      </c>
      <c r="C46" s="29">
        <v>31</v>
      </c>
      <c r="D46" s="29" t="s">
        <v>109</v>
      </c>
      <c r="E46" s="62"/>
    </row>
    <row r="47" spans="1:5" ht="30" customHeight="1">
      <c r="A47" s="61" t="s">
        <v>110</v>
      </c>
      <c r="B47" s="61" t="s">
        <v>111</v>
      </c>
      <c r="C47" s="29">
        <v>34</v>
      </c>
      <c r="D47" s="29" t="s">
        <v>112</v>
      </c>
      <c r="E47" s="63"/>
    </row>
    <row r="48" spans="1:5" ht="30" customHeight="1">
      <c r="A48" s="64" t="s">
        <v>113</v>
      </c>
      <c r="B48" s="64" t="s">
        <v>114</v>
      </c>
      <c r="C48" s="26">
        <v>27</v>
      </c>
      <c r="D48" s="26" t="s">
        <v>115</v>
      </c>
      <c r="E48" s="65"/>
    </row>
  </sheetData>
  <mergeCells count="3">
    <mergeCell ref="B14:E14"/>
    <mergeCell ref="B1:F1"/>
    <mergeCell ref="A2:F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3F150-A336-4AD6-8AFB-45DA2C4354EF}">
  <sheetPr>
    <tabColor rgb="FFFFFF00"/>
  </sheetPr>
  <dimension ref="A1:W32"/>
  <sheetViews>
    <sheetView showGridLines="0" zoomScale="51" zoomScaleNormal="40" workbookViewId="0">
      <selection activeCell="G48" sqref="G48"/>
    </sheetView>
  </sheetViews>
  <sheetFormatPr defaultRowHeight="15"/>
  <cols>
    <col min="1" max="23" width="15.7109375" customWidth="1"/>
  </cols>
  <sheetData>
    <row r="1" spans="1:23" ht="20.25">
      <c r="A1" s="93" t="s">
        <v>232</v>
      </c>
      <c r="B1" s="93"/>
      <c r="C1" s="93"/>
      <c r="D1" s="93"/>
      <c r="E1" s="93"/>
      <c r="F1" s="93"/>
      <c r="G1" s="93"/>
      <c r="H1" s="93"/>
      <c r="I1" s="93"/>
      <c r="J1" s="93"/>
      <c r="K1" s="93"/>
      <c r="L1" s="93"/>
      <c r="M1" s="93"/>
      <c r="N1" s="93"/>
      <c r="O1" s="93"/>
      <c r="P1" s="93"/>
      <c r="Q1" s="93"/>
      <c r="R1" s="93"/>
      <c r="S1" s="93"/>
      <c r="T1" s="93"/>
      <c r="U1" s="93"/>
      <c r="V1" s="93"/>
    </row>
    <row r="2" spans="1:23">
      <c r="A2" s="7"/>
      <c r="B2" s="7"/>
      <c r="C2" s="7"/>
      <c r="D2" s="7"/>
      <c r="E2" s="7"/>
      <c r="F2" s="7"/>
      <c r="G2" s="7"/>
      <c r="H2" s="7"/>
      <c r="I2" s="7"/>
      <c r="J2" s="7"/>
      <c r="K2" s="8"/>
      <c r="L2" s="7"/>
      <c r="M2" s="7"/>
      <c r="N2" s="7"/>
      <c r="O2" s="7"/>
      <c r="P2" s="7"/>
      <c r="Q2" s="7"/>
      <c r="R2" s="7"/>
      <c r="S2" s="7"/>
      <c r="T2" s="7"/>
      <c r="U2" s="7"/>
      <c r="V2" s="8"/>
      <c r="W2" s="8"/>
    </row>
    <row r="3" spans="1:23" ht="21">
      <c r="A3" s="7"/>
      <c r="B3" s="7"/>
      <c r="C3" s="7"/>
      <c r="D3" s="7"/>
      <c r="E3" s="7"/>
      <c r="F3" s="9" t="s">
        <v>21</v>
      </c>
      <c r="G3" s="7"/>
      <c r="H3" s="7"/>
      <c r="I3" s="7"/>
      <c r="J3" s="7"/>
      <c r="K3" s="8"/>
      <c r="L3" s="7"/>
      <c r="M3" s="7"/>
      <c r="N3" s="7"/>
      <c r="O3" s="7"/>
      <c r="P3" s="7"/>
      <c r="Q3" s="9" t="s">
        <v>21</v>
      </c>
      <c r="R3" s="7"/>
      <c r="S3" s="7"/>
      <c r="T3" s="7"/>
      <c r="U3" s="7"/>
      <c r="V3" s="8"/>
      <c r="W3" s="8"/>
    </row>
    <row r="4" spans="1:23" ht="21">
      <c r="A4" s="7"/>
      <c r="B4" s="7"/>
      <c r="C4" s="7"/>
      <c r="D4" s="7"/>
      <c r="E4" s="7"/>
      <c r="F4" s="10" t="s">
        <v>22</v>
      </c>
      <c r="G4" s="7"/>
      <c r="H4" s="7"/>
      <c r="I4" s="7"/>
      <c r="J4" s="7"/>
      <c r="K4" s="8"/>
      <c r="L4" s="7"/>
      <c r="M4" s="7"/>
      <c r="N4" s="7"/>
      <c r="O4" s="7"/>
      <c r="P4" s="7"/>
      <c r="Q4" s="10" t="s">
        <v>23</v>
      </c>
      <c r="R4" s="7"/>
      <c r="S4" s="7"/>
      <c r="T4" s="7"/>
      <c r="U4" s="7"/>
      <c r="V4" s="8"/>
      <c r="W4" s="8"/>
    </row>
    <row r="5" spans="1:23">
      <c r="A5" s="7"/>
      <c r="B5" s="7"/>
      <c r="C5" s="7"/>
      <c r="D5" s="7"/>
      <c r="E5" s="7"/>
      <c r="F5" s="7"/>
      <c r="G5" s="7"/>
      <c r="H5" s="7"/>
      <c r="I5" s="7"/>
      <c r="J5" s="7"/>
      <c r="K5" s="8"/>
      <c r="L5" s="7"/>
      <c r="M5" s="7"/>
      <c r="N5" s="7"/>
      <c r="O5" s="7"/>
      <c r="P5" s="7"/>
      <c r="Q5" s="7"/>
      <c r="R5" s="7"/>
      <c r="S5" s="7"/>
      <c r="T5" s="7"/>
      <c r="U5" s="7"/>
      <c r="V5" s="8"/>
      <c r="W5" s="8"/>
    </row>
    <row r="6" spans="1:23">
      <c r="A6" s="7"/>
      <c r="B6" s="7"/>
      <c r="C6" s="7"/>
      <c r="D6" s="7"/>
      <c r="E6" s="7"/>
      <c r="F6" s="7"/>
      <c r="G6" s="7"/>
      <c r="H6" s="7"/>
      <c r="I6" s="7"/>
      <c r="J6" s="7"/>
      <c r="K6" s="8"/>
      <c r="L6" s="7"/>
      <c r="M6" s="7"/>
      <c r="N6" s="7"/>
      <c r="O6" s="7"/>
      <c r="P6" s="7"/>
      <c r="Q6" s="7"/>
      <c r="R6" s="7"/>
      <c r="S6" s="7"/>
      <c r="T6" s="7"/>
      <c r="U6" s="7"/>
      <c r="V6" s="8"/>
      <c r="W6" s="8"/>
    </row>
    <row r="7" spans="1:23">
      <c r="A7" s="7"/>
      <c r="B7" s="7"/>
      <c r="C7" s="7"/>
      <c r="D7" s="7"/>
      <c r="E7" s="7"/>
      <c r="F7" s="7"/>
      <c r="G7" s="7"/>
      <c r="H7" s="7"/>
      <c r="I7" s="7"/>
      <c r="J7" s="7"/>
      <c r="K7" s="8"/>
      <c r="L7" s="7"/>
      <c r="M7" s="7"/>
      <c r="N7" s="7"/>
      <c r="O7" s="7"/>
      <c r="P7" s="7"/>
      <c r="Q7" s="7"/>
      <c r="R7" s="7"/>
      <c r="S7" s="7"/>
      <c r="T7" s="7"/>
      <c r="U7" s="7"/>
      <c r="V7" s="8"/>
      <c r="W7" s="8"/>
    </row>
    <row r="8" spans="1:23">
      <c r="A8" s="7"/>
      <c r="B8" s="7"/>
      <c r="C8" s="7"/>
      <c r="D8" s="7"/>
      <c r="E8" s="7"/>
      <c r="F8" s="7"/>
      <c r="G8" s="7"/>
      <c r="H8" s="7"/>
      <c r="I8" s="7"/>
      <c r="J8" s="7"/>
      <c r="K8" s="8"/>
      <c r="L8" s="7"/>
      <c r="M8" s="7"/>
      <c r="N8" s="7"/>
      <c r="O8" s="7"/>
      <c r="P8" s="7"/>
      <c r="Q8" s="7"/>
      <c r="R8" s="7"/>
      <c r="S8" s="7"/>
      <c r="T8" s="7"/>
      <c r="U8" s="7"/>
      <c r="V8" s="8"/>
      <c r="W8" s="8"/>
    </row>
    <row r="9" spans="1:23">
      <c r="A9" s="7"/>
      <c r="B9" s="7"/>
      <c r="C9" s="7"/>
      <c r="D9" s="7"/>
      <c r="E9" s="7"/>
      <c r="F9" s="7"/>
      <c r="G9" s="7"/>
      <c r="H9" s="7"/>
      <c r="I9" s="7"/>
      <c r="J9" s="7"/>
      <c r="K9" s="8"/>
      <c r="L9" s="7"/>
      <c r="M9" s="7"/>
      <c r="N9" s="7"/>
      <c r="O9" s="7"/>
      <c r="P9" s="7"/>
      <c r="Q9" s="7"/>
      <c r="R9" s="7"/>
      <c r="S9" s="7"/>
      <c r="T9" s="7"/>
      <c r="U9" s="7"/>
      <c r="V9" s="8"/>
      <c r="W9" s="8"/>
    </row>
    <row r="10" spans="1:23">
      <c r="A10" s="7"/>
      <c r="B10" s="7"/>
      <c r="C10" s="7"/>
      <c r="D10" s="7"/>
      <c r="E10" s="7"/>
      <c r="F10" s="7"/>
      <c r="G10" s="7"/>
      <c r="H10" s="7"/>
      <c r="I10" s="7"/>
      <c r="J10" s="7"/>
      <c r="K10" s="8"/>
      <c r="L10" s="7"/>
      <c r="M10" s="7"/>
      <c r="N10" s="7"/>
      <c r="O10" s="7"/>
      <c r="P10" s="7"/>
      <c r="Q10" s="7"/>
      <c r="R10" s="7"/>
      <c r="S10" s="7"/>
      <c r="T10" s="7"/>
      <c r="U10" s="7"/>
      <c r="V10" s="8"/>
      <c r="W10" s="8"/>
    </row>
    <row r="11" spans="1:23">
      <c r="A11" s="7"/>
      <c r="B11" s="7"/>
      <c r="C11" s="7"/>
      <c r="D11" s="7"/>
      <c r="E11" s="7"/>
      <c r="F11" s="7"/>
      <c r="G11" s="7"/>
      <c r="H11" s="7"/>
      <c r="I11" s="7"/>
      <c r="J11" s="7"/>
      <c r="K11" s="8"/>
      <c r="L11" s="7"/>
      <c r="M11" s="7"/>
      <c r="N11" s="7"/>
      <c r="O11" s="7"/>
      <c r="P11" s="7"/>
      <c r="Q11" s="7"/>
      <c r="R11" s="7"/>
      <c r="S11" s="7"/>
      <c r="T11" s="7"/>
      <c r="U11" s="7"/>
      <c r="V11" s="8"/>
      <c r="W11" s="8"/>
    </row>
    <row r="12" spans="1:23">
      <c r="A12" s="7"/>
      <c r="B12" s="7"/>
      <c r="C12" s="7"/>
      <c r="D12" s="7"/>
      <c r="E12" s="7"/>
      <c r="F12" s="7"/>
      <c r="G12" s="7"/>
      <c r="H12" s="7"/>
      <c r="I12" s="7"/>
      <c r="J12" s="7"/>
      <c r="K12" s="8"/>
      <c r="L12" s="7"/>
      <c r="M12" s="7"/>
      <c r="N12" s="7"/>
      <c r="O12" s="7"/>
      <c r="P12" s="7"/>
      <c r="Q12" s="7"/>
      <c r="R12" s="7"/>
      <c r="S12" s="7"/>
      <c r="T12" s="7"/>
      <c r="U12" s="7"/>
      <c r="V12" s="8"/>
      <c r="W12" s="8"/>
    </row>
    <row r="13" spans="1:23" ht="26.25">
      <c r="A13" s="7"/>
      <c r="B13" s="11" t="s">
        <v>231</v>
      </c>
      <c r="C13" s="12"/>
      <c r="D13" s="12"/>
      <c r="E13" s="12"/>
      <c r="F13" s="12"/>
      <c r="G13" s="12"/>
      <c r="H13" s="12"/>
      <c r="I13" s="12"/>
      <c r="J13" s="12"/>
      <c r="K13" s="8"/>
      <c r="L13" s="7"/>
      <c r="M13" s="13" t="s">
        <v>230</v>
      </c>
      <c r="N13" s="7"/>
      <c r="O13" s="7"/>
      <c r="P13" s="7"/>
      <c r="Q13" s="7"/>
      <c r="R13" s="7"/>
      <c r="S13" s="7"/>
      <c r="T13" s="7"/>
      <c r="U13" s="7"/>
      <c r="V13" s="8"/>
      <c r="W13" s="8"/>
    </row>
    <row r="14" spans="1:23">
      <c r="A14" s="7"/>
      <c r="B14" s="12"/>
      <c r="C14" s="12"/>
      <c r="D14" s="12"/>
      <c r="E14" s="12"/>
      <c r="F14" s="12"/>
      <c r="G14" s="12"/>
      <c r="H14" s="12"/>
      <c r="I14" s="12"/>
      <c r="J14" s="12"/>
      <c r="K14" s="8"/>
      <c r="L14" s="7"/>
      <c r="M14" s="7"/>
      <c r="N14" s="7"/>
      <c r="O14" s="7"/>
      <c r="P14" s="7"/>
      <c r="Q14" s="7"/>
      <c r="R14" s="7"/>
      <c r="S14" s="7"/>
      <c r="T14" s="7"/>
      <c r="U14" s="7"/>
      <c r="V14" s="8"/>
      <c r="W14" s="8"/>
    </row>
    <row r="15" spans="1:23" ht="26.25">
      <c r="A15" s="7"/>
      <c r="B15" s="14" t="s">
        <v>24</v>
      </c>
      <c r="C15" s="12"/>
      <c r="D15" s="12"/>
      <c r="E15" s="12"/>
      <c r="F15" s="12"/>
      <c r="G15" s="12"/>
      <c r="H15" s="12"/>
      <c r="I15" s="12"/>
      <c r="J15" s="12"/>
      <c r="K15" s="8"/>
      <c r="L15" s="7"/>
      <c r="M15" s="15" t="s">
        <v>143</v>
      </c>
      <c r="N15" s="7"/>
      <c r="O15" s="7"/>
      <c r="P15" s="7"/>
      <c r="Q15" s="7"/>
      <c r="R15" s="7"/>
      <c r="S15" s="7"/>
      <c r="T15" s="7"/>
      <c r="U15" s="7"/>
      <c r="V15" s="8"/>
      <c r="W15" s="8"/>
    </row>
    <row r="16" spans="1:23">
      <c r="A16" s="7"/>
      <c r="B16" s="12"/>
      <c r="C16" s="12"/>
      <c r="D16" s="12"/>
      <c r="E16" s="12"/>
      <c r="F16" s="12"/>
      <c r="G16" s="12"/>
      <c r="H16" s="12"/>
      <c r="I16" s="12"/>
      <c r="J16" s="12"/>
      <c r="K16" s="8"/>
      <c r="L16" s="7"/>
      <c r="M16" s="7"/>
      <c r="N16" s="7"/>
      <c r="O16" s="7"/>
      <c r="P16" s="7"/>
      <c r="Q16" s="7"/>
      <c r="R16" s="7"/>
      <c r="S16" s="7"/>
      <c r="T16" s="7"/>
      <c r="U16" s="7"/>
      <c r="V16" s="8"/>
      <c r="W16" s="8"/>
    </row>
    <row r="17" spans="1:23" ht="66.75" customHeight="1">
      <c r="A17" s="16"/>
      <c r="B17" s="94" t="s">
        <v>226</v>
      </c>
      <c r="C17" s="94"/>
      <c r="D17" s="94"/>
      <c r="E17" s="94"/>
      <c r="F17" s="94"/>
      <c r="G17" s="94"/>
      <c r="H17" s="94"/>
      <c r="I17" s="94"/>
      <c r="J17" s="18"/>
      <c r="K17" s="8"/>
      <c r="L17" s="7"/>
      <c r="M17" s="95" t="s">
        <v>227</v>
      </c>
      <c r="N17" s="95"/>
      <c r="O17" s="95"/>
      <c r="P17" s="95"/>
      <c r="Q17" s="95"/>
      <c r="R17" s="95"/>
      <c r="S17" s="95"/>
      <c r="T17" s="95"/>
      <c r="U17" s="19"/>
      <c r="V17" s="8"/>
      <c r="W17" s="8"/>
    </row>
    <row r="18" spans="1:23">
      <c r="A18" s="7"/>
      <c r="B18" s="12"/>
      <c r="C18" s="12"/>
      <c r="D18" s="12"/>
      <c r="E18" s="12"/>
      <c r="F18" s="12"/>
      <c r="G18" s="12"/>
      <c r="H18" s="12"/>
      <c r="I18" s="12"/>
      <c r="J18" s="12"/>
      <c r="K18" s="8"/>
      <c r="L18" s="7"/>
      <c r="M18" s="7"/>
      <c r="N18" s="7"/>
      <c r="O18" s="7"/>
      <c r="P18" s="7"/>
      <c r="Q18" s="7"/>
      <c r="R18" s="7"/>
      <c r="S18" s="7"/>
      <c r="T18" s="7"/>
      <c r="U18" s="7"/>
      <c r="V18" s="8"/>
      <c r="W18" s="8"/>
    </row>
    <row r="19" spans="1:23" ht="42" customHeight="1">
      <c r="A19" s="16"/>
      <c r="B19" s="94" t="s">
        <v>224</v>
      </c>
      <c r="C19" s="94"/>
      <c r="D19" s="94"/>
      <c r="E19" s="94"/>
      <c r="F19" s="94"/>
      <c r="G19" s="94"/>
      <c r="H19" s="94"/>
      <c r="I19" s="94"/>
      <c r="J19" s="94"/>
      <c r="K19" s="8"/>
      <c r="L19" s="7"/>
      <c r="M19" s="95" t="s">
        <v>225</v>
      </c>
      <c r="N19" s="95"/>
      <c r="O19" s="95"/>
      <c r="P19" s="95"/>
      <c r="Q19" s="95"/>
      <c r="R19" s="95"/>
      <c r="S19" s="95"/>
      <c r="T19" s="95"/>
      <c r="U19" s="95"/>
      <c r="V19" s="8"/>
      <c r="W19" s="8"/>
    </row>
    <row r="20" spans="1:23">
      <c r="A20" s="7"/>
      <c r="B20" s="12"/>
      <c r="C20" s="12"/>
      <c r="D20" s="12"/>
      <c r="E20" s="12"/>
      <c r="F20" s="12"/>
      <c r="G20" s="12"/>
      <c r="H20" s="12"/>
      <c r="I20" s="12"/>
      <c r="J20" s="12"/>
      <c r="K20" s="8"/>
      <c r="L20" s="7"/>
      <c r="M20" s="7"/>
      <c r="N20" s="7"/>
      <c r="O20" s="7"/>
      <c r="P20" s="7"/>
      <c r="Q20" s="7"/>
      <c r="R20" s="7"/>
      <c r="S20" s="7"/>
      <c r="T20" s="7"/>
      <c r="U20" s="7"/>
      <c r="V20" s="8"/>
      <c r="W20" s="8"/>
    </row>
    <row r="21" spans="1:23" ht="21">
      <c r="A21" s="7"/>
      <c r="B21" s="20" t="s">
        <v>25</v>
      </c>
      <c r="C21" s="12"/>
      <c r="D21" s="12"/>
      <c r="E21" s="12"/>
      <c r="F21" s="12"/>
      <c r="G21" s="12"/>
      <c r="H21" s="12"/>
      <c r="I21" s="12"/>
      <c r="J21" s="12"/>
      <c r="K21" s="8"/>
      <c r="L21" s="7"/>
      <c r="M21" s="21" t="s">
        <v>144</v>
      </c>
      <c r="N21" s="7"/>
      <c r="O21" s="7"/>
      <c r="P21" s="7"/>
      <c r="Q21" s="7"/>
      <c r="R21" s="7"/>
      <c r="S21" s="7"/>
      <c r="T21" s="7"/>
      <c r="U21" s="7"/>
      <c r="V21" s="8"/>
      <c r="W21" s="8"/>
    </row>
    <row r="22" spans="1:23">
      <c r="A22" s="7"/>
      <c r="B22" s="12"/>
      <c r="C22" s="12"/>
      <c r="D22" s="12"/>
      <c r="E22" s="12"/>
      <c r="F22" s="12"/>
      <c r="G22" s="12"/>
      <c r="H22" s="12"/>
      <c r="I22" s="12"/>
      <c r="J22" s="12"/>
      <c r="K22" s="8"/>
      <c r="L22" s="7"/>
      <c r="M22" s="7"/>
      <c r="N22" s="7"/>
      <c r="O22" s="7"/>
      <c r="P22" s="7"/>
      <c r="Q22" s="7"/>
      <c r="R22" s="7"/>
      <c r="S22" s="7"/>
      <c r="T22" s="7"/>
      <c r="U22" s="7"/>
      <c r="V22" s="8"/>
      <c r="W22" s="8"/>
    </row>
    <row r="23" spans="1:23" ht="21" customHeight="1">
      <c r="A23" s="7"/>
      <c r="B23" s="94" t="s">
        <v>26</v>
      </c>
      <c r="C23" s="94"/>
      <c r="D23" s="94"/>
      <c r="E23" s="94"/>
      <c r="F23" s="94"/>
      <c r="G23" s="94"/>
      <c r="H23" s="94"/>
      <c r="I23" s="94"/>
      <c r="J23" s="12"/>
      <c r="K23" s="8"/>
      <c r="L23" s="7"/>
      <c r="M23" s="95" t="s">
        <v>145</v>
      </c>
      <c r="N23" s="95"/>
      <c r="O23" s="95"/>
      <c r="P23" s="95"/>
      <c r="Q23" s="95"/>
      <c r="R23" s="95"/>
      <c r="S23" s="95"/>
      <c r="T23" s="95"/>
      <c r="U23" s="19"/>
      <c r="V23" s="8"/>
      <c r="W23" s="8"/>
    </row>
    <row r="24" spans="1:23" ht="21">
      <c r="A24" s="7"/>
      <c r="B24" s="17"/>
      <c r="C24" s="17"/>
      <c r="D24" s="17"/>
      <c r="E24" s="17"/>
      <c r="F24" s="17"/>
      <c r="G24" s="17"/>
      <c r="H24" s="17"/>
      <c r="I24" s="17"/>
      <c r="J24" s="12"/>
      <c r="K24" s="8"/>
      <c r="L24" s="7"/>
      <c r="M24" s="19"/>
      <c r="N24" s="19"/>
      <c r="O24" s="19"/>
      <c r="P24" s="19"/>
      <c r="Q24" s="19"/>
      <c r="R24" s="19"/>
      <c r="S24" s="19"/>
      <c r="T24" s="19"/>
      <c r="U24" s="19"/>
      <c r="V24" s="8"/>
      <c r="W24" s="8"/>
    </row>
    <row r="25" spans="1:23" ht="51.75" customHeight="1">
      <c r="A25" s="7"/>
      <c r="B25" s="91" t="s">
        <v>27</v>
      </c>
      <c r="C25" s="91"/>
      <c r="D25" s="91"/>
      <c r="E25" s="91"/>
      <c r="F25" s="91"/>
      <c r="G25" s="91"/>
      <c r="H25" s="91"/>
      <c r="I25" s="91"/>
      <c r="J25" s="12"/>
      <c r="K25" s="8"/>
      <c r="L25" s="7"/>
      <c r="M25" s="92" t="s">
        <v>146</v>
      </c>
      <c r="N25" s="92"/>
      <c r="O25" s="92"/>
      <c r="P25" s="92"/>
      <c r="Q25" s="92"/>
      <c r="R25" s="92"/>
      <c r="S25" s="92"/>
      <c r="T25" s="92"/>
      <c r="U25" s="19"/>
      <c r="V25" s="8"/>
      <c r="W25" s="8"/>
    </row>
    <row r="26" spans="1:23" ht="70.5" customHeight="1">
      <c r="A26" s="7"/>
      <c r="B26" s="91" t="s">
        <v>28</v>
      </c>
      <c r="C26" s="91"/>
      <c r="D26" s="91"/>
      <c r="E26" s="91"/>
      <c r="F26" s="91"/>
      <c r="G26" s="91"/>
      <c r="H26" s="91"/>
      <c r="I26" s="91"/>
      <c r="J26" s="12"/>
      <c r="K26" s="8"/>
      <c r="L26" s="7"/>
      <c r="M26" s="92" t="s">
        <v>147</v>
      </c>
      <c r="N26" s="92"/>
      <c r="O26" s="92"/>
      <c r="P26" s="92"/>
      <c r="Q26" s="92"/>
      <c r="R26" s="92"/>
      <c r="S26" s="92"/>
      <c r="T26" s="92"/>
      <c r="U26" s="19"/>
      <c r="V26" s="8"/>
      <c r="W26" s="8"/>
    </row>
    <row r="27" spans="1:23">
      <c r="A27" s="7"/>
      <c r="B27" s="7"/>
      <c r="C27" s="7"/>
      <c r="D27" s="7"/>
      <c r="E27" s="7"/>
      <c r="F27" s="7"/>
      <c r="G27" s="7"/>
      <c r="H27" s="7"/>
      <c r="I27" s="7"/>
      <c r="J27" s="7"/>
      <c r="K27" s="8"/>
      <c r="L27" s="7"/>
      <c r="M27" s="7"/>
      <c r="N27" s="7"/>
      <c r="O27" s="7"/>
      <c r="P27" s="7"/>
      <c r="Q27" s="7"/>
      <c r="R27" s="7"/>
      <c r="S27" s="7"/>
      <c r="T27" s="7"/>
      <c r="U27" s="7"/>
      <c r="V27" s="8"/>
      <c r="W27" s="8"/>
    </row>
    <row r="28" spans="1:23">
      <c r="A28" s="8"/>
      <c r="B28" s="8"/>
      <c r="C28" s="8"/>
      <c r="D28" s="8"/>
      <c r="E28" s="8"/>
      <c r="F28" s="8"/>
      <c r="G28" s="8"/>
      <c r="H28" s="8"/>
      <c r="I28" s="8"/>
      <c r="J28" s="8"/>
      <c r="K28" s="8"/>
      <c r="L28" s="8"/>
      <c r="M28" s="8"/>
      <c r="N28" s="8"/>
      <c r="O28" s="8"/>
      <c r="P28" s="8"/>
      <c r="Q28" s="8"/>
      <c r="R28" s="8"/>
      <c r="S28" s="8"/>
      <c r="T28" s="8"/>
      <c r="U28" s="8"/>
      <c r="V28" s="8"/>
      <c r="W28" s="8"/>
    </row>
    <row r="29" spans="1:23">
      <c r="A29" s="8"/>
      <c r="B29" s="8"/>
      <c r="C29" s="8"/>
      <c r="D29" s="8"/>
      <c r="E29" s="8"/>
      <c r="F29" s="8"/>
      <c r="G29" s="8"/>
      <c r="H29" s="8"/>
      <c r="I29" s="8"/>
      <c r="J29" s="8"/>
      <c r="K29" s="8"/>
      <c r="L29" s="8"/>
      <c r="M29" s="8"/>
      <c r="N29" s="8"/>
      <c r="O29" s="8"/>
      <c r="P29" s="8"/>
      <c r="Q29" s="8"/>
      <c r="R29" s="8"/>
      <c r="S29" s="8"/>
      <c r="T29" s="8"/>
      <c r="U29" s="8"/>
      <c r="V29" s="8"/>
      <c r="W29" s="8"/>
    </row>
    <row r="30" spans="1:23">
      <c r="A30" s="8"/>
      <c r="B30" s="8"/>
      <c r="C30" s="8"/>
      <c r="D30" s="8"/>
      <c r="E30" s="8"/>
      <c r="F30" s="8"/>
      <c r="G30" s="8"/>
      <c r="H30" s="8"/>
      <c r="I30" s="8"/>
      <c r="J30" s="8"/>
      <c r="K30" s="8"/>
      <c r="L30" s="8"/>
      <c r="M30" s="8"/>
      <c r="N30" s="8"/>
      <c r="O30" s="8"/>
      <c r="P30" s="8"/>
      <c r="Q30" s="8"/>
      <c r="R30" s="8"/>
      <c r="S30" s="8"/>
      <c r="T30" s="8"/>
      <c r="U30" s="8"/>
      <c r="V30" s="8"/>
      <c r="W30" s="8"/>
    </row>
    <row r="31" spans="1:23">
      <c r="A31" s="8"/>
      <c r="B31" s="8"/>
      <c r="C31" s="8"/>
      <c r="D31" s="8"/>
      <c r="E31" s="8"/>
      <c r="F31" s="8"/>
      <c r="G31" s="8"/>
      <c r="H31" s="8"/>
      <c r="I31" s="8"/>
      <c r="J31" s="8"/>
      <c r="K31" s="8"/>
      <c r="L31" s="8"/>
      <c r="M31" s="8"/>
      <c r="N31" s="8"/>
      <c r="O31" s="8"/>
      <c r="P31" s="8"/>
      <c r="Q31" s="8"/>
      <c r="R31" s="8"/>
      <c r="S31" s="8"/>
      <c r="T31" s="8"/>
      <c r="U31" s="8"/>
      <c r="V31" s="8"/>
      <c r="W31" s="8"/>
    </row>
    <row r="32" spans="1:23">
      <c r="A32" s="8"/>
      <c r="B32" s="8"/>
      <c r="C32" s="8"/>
      <c r="D32" s="8"/>
      <c r="E32" s="8"/>
      <c r="F32" s="8"/>
      <c r="G32" s="8"/>
      <c r="H32" s="8"/>
      <c r="I32" s="8"/>
      <c r="J32" s="8"/>
      <c r="K32" s="8"/>
      <c r="L32" s="8"/>
      <c r="M32" s="8"/>
      <c r="N32" s="8"/>
      <c r="O32" s="8"/>
      <c r="P32" s="8"/>
      <c r="Q32" s="8"/>
      <c r="R32" s="8"/>
      <c r="S32" s="8"/>
      <c r="T32" s="8"/>
      <c r="U32" s="8"/>
      <c r="V32" s="8"/>
      <c r="W32" s="8"/>
    </row>
  </sheetData>
  <mergeCells count="11">
    <mergeCell ref="B25:I25"/>
    <mergeCell ref="M25:T25"/>
    <mergeCell ref="B26:I26"/>
    <mergeCell ref="M26:T26"/>
    <mergeCell ref="A1:V1"/>
    <mergeCell ref="B17:I17"/>
    <mergeCell ref="M17:T17"/>
    <mergeCell ref="B19:J19"/>
    <mergeCell ref="M19:U19"/>
    <mergeCell ref="B23:I23"/>
    <mergeCell ref="M23:T23"/>
  </mergeCells>
  <pageMargins left="0.75" right="0.75" top="1" bottom="1" header="0.5" footer="0.5"/>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BL9"/>
  <sheetViews>
    <sheetView topLeftCell="K1" zoomScale="85" zoomScaleNormal="85" workbookViewId="0">
      <selection activeCell="F7" sqref="F7"/>
    </sheetView>
  </sheetViews>
  <sheetFormatPr defaultRowHeight="15"/>
  <cols>
    <col min="2" max="2" width="15.85546875" customWidth="1"/>
    <col min="3" max="3" width="20.7109375" customWidth="1"/>
    <col min="28" max="28" width="17.140625" customWidth="1"/>
  </cols>
  <sheetData>
    <row r="1" spans="1:64" s="2" customFormat="1">
      <c r="A1" t="s">
        <v>150</v>
      </c>
      <c r="B1" t="s">
        <v>151</v>
      </c>
      <c r="C1" t="s">
        <v>152</v>
      </c>
      <c r="D1" t="s">
        <v>153</v>
      </c>
      <c r="E1" t="s">
        <v>154</v>
      </c>
      <c r="F1" t="s">
        <v>155</v>
      </c>
      <c r="G1" t="s">
        <v>156</v>
      </c>
      <c r="H1" t="s">
        <v>157</v>
      </c>
      <c r="I1" t="s">
        <v>158</v>
      </c>
      <c r="J1" t="s">
        <v>159</v>
      </c>
      <c r="K1" t="s">
        <v>160</v>
      </c>
      <c r="L1" t="s">
        <v>161</v>
      </c>
      <c r="M1" t="s">
        <v>162</v>
      </c>
      <c r="N1" t="s">
        <v>163</v>
      </c>
      <c r="O1" t="s">
        <v>164</v>
      </c>
      <c r="P1" t="s">
        <v>165</v>
      </c>
      <c r="Q1" t="s">
        <v>166</v>
      </c>
      <c r="R1" t="s">
        <v>167</v>
      </c>
      <c r="S1" t="s">
        <v>168</v>
      </c>
      <c r="T1" t="s">
        <v>169</v>
      </c>
      <c r="U1" t="s">
        <v>170</v>
      </c>
      <c r="V1" t="s">
        <v>171</v>
      </c>
      <c r="W1" t="s">
        <v>172</v>
      </c>
      <c r="X1" t="s">
        <v>173</v>
      </c>
      <c r="Y1" t="s">
        <v>174</v>
      </c>
      <c r="Z1" t="s">
        <v>148</v>
      </c>
      <c r="AA1" t="s">
        <v>128</v>
      </c>
      <c r="AB1" t="s">
        <v>149</v>
      </c>
      <c r="AC1" t="s">
        <v>182</v>
      </c>
      <c r="AD1" t="s">
        <v>183</v>
      </c>
      <c r="AE1" t="s">
        <v>184</v>
      </c>
      <c r="AF1" t="s">
        <v>185</v>
      </c>
      <c r="AG1" t="s">
        <v>186</v>
      </c>
      <c r="AH1" t="s">
        <v>187</v>
      </c>
      <c r="AI1" t="s">
        <v>188</v>
      </c>
      <c r="AJ1" t="s">
        <v>189</v>
      </c>
      <c r="AK1" t="s">
        <v>190</v>
      </c>
      <c r="AL1" t="s">
        <v>191</v>
      </c>
      <c r="AM1" t="s">
        <v>192</v>
      </c>
      <c r="AN1" t="s">
        <v>193</v>
      </c>
      <c r="AO1" t="s">
        <v>194</v>
      </c>
      <c r="AP1" t="s">
        <v>195</v>
      </c>
      <c r="AQ1" t="s">
        <v>196</v>
      </c>
      <c r="AR1" t="s">
        <v>197</v>
      </c>
      <c r="AS1" s="2" t="s">
        <v>198</v>
      </c>
      <c r="AT1" s="2" t="s">
        <v>199</v>
      </c>
      <c r="AU1" s="2" t="s">
        <v>200</v>
      </c>
      <c r="AV1" s="2" t="s">
        <v>201</v>
      </c>
      <c r="AW1" s="2" t="s">
        <v>202</v>
      </c>
      <c r="AX1" s="2" t="s">
        <v>203</v>
      </c>
      <c r="AY1" s="2" t="s">
        <v>204</v>
      </c>
      <c r="AZ1" s="2" t="s">
        <v>205</v>
      </c>
      <c r="BA1" s="2" t="s">
        <v>206</v>
      </c>
      <c r="BB1" s="2" t="s">
        <v>207</v>
      </c>
      <c r="BC1" s="2" t="s">
        <v>208</v>
      </c>
      <c r="BD1" s="2" t="s">
        <v>209</v>
      </c>
      <c r="BE1" s="2" t="s">
        <v>210</v>
      </c>
      <c r="BF1" s="2" t="s">
        <v>211</v>
      </c>
      <c r="BG1" s="2" t="s">
        <v>212</v>
      </c>
      <c r="BH1" s="2" t="s">
        <v>213</v>
      </c>
      <c r="BI1" s="2" t="s">
        <v>214</v>
      </c>
      <c r="BJ1" s="2" t="s">
        <v>215</v>
      </c>
      <c r="BK1" s="2" t="s">
        <v>216</v>
      </c>
      <c r="BL1" s="2" t="s">
        <v>217</v>
      </c>
    </row>
    <row r="2" spans="1:64">
      <c r="A2" t="s">
        <v>175</v>
      </c>
      <c r="B2" t="s">
        <v>0</v>
      </c>
      <c r="I2" t="s">
        <v>175</v>
      </c>
      <c r="O2" t="s">
        <v>176</v>
      </c>
      <c r="P2">
        <v>1</v>
      </c>
      <c r="S2" t="s">
        <v>177</v>
      </c>
      <c r="U2" t="s">
        <v>178</v>
      </c>
      <c r="V2">
        <v>4</v>
      </c>
      <c r="X2">
        <v>1</v>
      </c>
      <c r="Z2">
        <v>4</v>
      </c>
      <c r="AB2" t="s">
        <v>179</v>
      </c>
      <c r="AC2">
        <v>9243837</v>
      </c>
      <c r="AD2">
        <v>4954300</v>
      </c>
      <c r="AE2">
        <v>4430400</v>
      </c>
      <c r="AF2">
        <v>6295400</v>
      </c>
      <c r="AG2">
        <v>4097600</v>
      </c>
      <c r="AH2">
        <v>3780100</v>
      </c>
      <c r="AI2">
        <v>4672700</v>
      </c>
      <c r="AJ2">
        <v>2956600</v>
      </c>
      <c r="AK2">
        <v>3258500</v>
      </c>
      <c r="AL2">
        <v>3182400</v>
      </c>
      <c r="AM2">
        <v>2857900</v>
      </c>
      <c r="AN2">
        <v>2932000</v>
      </c>
      <c r="AO2">
        <v>2355500</v>
      </c>
      <c r="AP2">
        <v>2837700</v>
      </c>
      <c r="AQ2">
        <v>2579000</v>
      </c>
      <c r="AR2">
        <v>1649300</v>
      </c>
      <c r="AS2">
        <v>2292300</v>
      </c>
      <c r="AT2">
        <v>1717400</v>
      </c>
      <c r="AU2">
        <v>1559700</v>
      </c>
      <c r="AV2">
        <v>1894000</v>
      </c>
      <c r="AW2">
        <v>2209900</v>
      </c>
      <c r="AX2">
        <v>2031700</v>
      </c>
      <c r="AY2">
        <v>1670500</v>
      </c>
      <c r="AZ2">
        <v>2444300</v>
      </c>
      <c r="BA2">
        <v>1767100</v>
      </c>
      <c r="BB2">
        <v>2201200</v>
      </c>
      <c r="BC2">
        <v>1557200</v>
      </c>
      <c r="BD2">
        <v>1983800</v>
      </c>
      <c r="BE2">
        <v>1433500</v>
      </c>
      <c r="BF2">
        <v>1527800</v>
      </c>
      <c r="BG2">
        <v>1683200</v>
      </c>
      <c r="BH2">
        <v>1910800</v>
      </c>
      <c r="BI2">
        <v>1833200</v>
      </c>
      <c r="BJ2">
        <v>1368200</v>
      </c>
      <c r="BK2">
        <v>2203800</v>
      </c>
      <c r="BL2">
        <v>1166100</v>
      </c>
    </row>
    <row r="3" spans="1:64">
      <c r="A3" t="s">
        <v>175</v>
      </c>
      <c r="B3" t="s">
        <v>0</v>
      </c>
      <c r="I3" t="s">
        <v>175</v>
      </c>
      <c r="O3" t="s">
        <v>176</v>
      </c>
      <c r="P3">
        <v>1</v>
      </c>
      <c r="S3" t="s">
        <v>177</v>
      </c>
      <c r="U3" t="s">
        <v>178</v>
      </c>
      <c r="V3">
        <v>4</v>
      </c>
      <c r="X3">
        <v>1</v>
      </c>
      <c r="Z3">
        <v>6</v>
      </c>
      <c r="AB3" t="s">
        <v>180</v>
      </c>
      <c r="AE3">
        <v>492760.00000000006</v>
      </c>
      <c r="AF3">
        <v>2794400</v>
      </c>
      <c r="AG3">
        <v>2883000</v>
      </c>
      <c r="AH3">
        <v>3268500</v>
      </c>
      <c r="AI3">
        <v>2726200</v>
      </c>
      <c r="AJ3">
        <v>1995900</v>
      </c>
      <c r="AK3">
        <v>2605000</v>
      </c>
      <c r="AL3">
        <v>3530600</v>
      </c>
      <c r="AM3">
        <v>4215100</v>
      </c>
      <c r="AN3">
        <v>4008800</v>
      </c>
      <c r="AO3">
        <v>3160500</v>
      </c>
      <c r="AP3">
        <v>4565700</v>
      </c>
      <c r="AQ3">
        <v>4064000</v>
      </c>
      <c r="AR3">
        <v>3059100</v>
      </c>
      <c r="AS3">
        <v>5690600</v>
      </c>
      <c r="AT3">
        <v>3549900</v>
      </c>
      <c r="AU3">
        <v>3677100</v>
      </c>
      <c r="AV3">
        <v>3875800</v>
      </c>
      <c r="AW3">
        <v>4812200</v>
      </c>
      <c r="AX3">
        <v>4345900</v>
      </c>
      <c r="AY3">
        <v>3996700</v>
      </c>
      <c r="AZ3">
        <v>4785500</v>
      </c>
      <c r="BA3">
        <v>4040400</v>
      </c>
      <c r="BB3">
        <v>5350200</v>
      </c>
      <c r="BC3">
        <v>3494100</v>
      </c>
      <c r="BD3">
        <v>4455400</v>
      </c>
      <c r="BE3">
        <v>4041600</v>
      </c>
      <c r="BF3">
        <v>3243600</v>
      </c>
      <c r="BG3">
        <v>3711500</v>
      </c>
      <c r="BH3">
        <v>4676000</v>
      </c>
      <c r="BI3">
        <v>3998500</v>
      </c>
      <c r="BJ3">
        <v>3313500</v>
      </c>
      <c r="BK3">
        <v>4350800</v>
      </c>
      <c r="BL3">
        <v>1314100</v>
      </c>
    </row>
    <row r="4" spans="1:64">
      <c r="A4" t="s">
        <v>175</v>
      </c>
      <c r="B4" t="s">
        <v>10</v>
      </c>
      <c r="I4" t="s">
        <v>175</v>
      </c>
      <c r="O4" t="s">
        <v>176</v>
      </c>
      <c r="P4">
        <v>2</v>
      </c>
      <c r="S4" t="s">
        <v>177</v>
      </c>
      <c r="U4" t="s">
        <v>178</v>
      </c>
      <c r="V4">
        <v>4</v>
      </c>
      <c r="X4">
        <v>1</v>
      </c>
      <c r="Z4">
        <v>4</v>
      </c>
      <c r="AB4" t="s">
        <v>179</v>
      </c>
      <c r="AC4">
        <v>201472.3</v>
      </c>
      <c r="AD4">
        <v>424800</v>
      </c>
      <c r="AE4">
        <v>30950</v>
      </c>
      <c r="AF4">
        <v>16589</v>
      </c>
      <c r="AG4">
        <v>8931.4</v>
      </c>
      <c r="AH4">
        <v>9016.8000000000011</v>
      </c>
      <c r="AI4">
        <v>169990</v>
      </c>
      <c r="AJ4">
        <v>46235</v>
      </c>
      <c r="AK4">
        <v>152050</v>
      </c>
      <c r="AL4">
        <v>55753</v>
      </c>
      <c r="AM4">
        <v>38715</v>
      </c>
      <c r="AN4">
        <v>31887</v>
      </c>
      <c r="AO4">
        <v>34292</v>
      </c>
      <c r="AP4">
        <v>38874</v>
      </c>
      <c r="AQ4">
        <v>42802</v>
      </c>
      <c r="AR4">
        <v>29141.000000000004</v>
      </c>
      <c r="AS4">
        <v>39751</v>
      </c>
      <c r="AT4">
        <v>33670</v>
      </c>
      <c r="AU4">
        <v>40820</v>
      </c>
      <c r="AV4">
        <v>31641.000000000004</v>
      </c>
      <c r="AW4">
        <v>44114</v>
      </c>
      <c r="AX4">
        <v>46693</v>
      </c>
      <c r="AY4">
        <v>32152.999999999996</v>
      </c>
      <c r="AZ4">
        <v>46010</v>
      </c>
      <c r="BA4">
        <v>25762</v>
      </c>
      <c r="BB4">
        <v>22864</v>
      </c>
      <c r="BC4">
        <v>32113</v>
      </c>
      <c r="BD4">
        <v>26938</v>
      </c>
      <c r="BE4">
        <v>17918</v>
      </c>
      <c r="BF4">
        <v>19699</v>
      </c>
      <c r="BG4">
        <v>20583</v>
      </c>
      <c r="BH4">
        <v>18529</v>
      </c>
      <c r="BI4">
        <v>24268</v>
      </c>
      <c r="BJ4">
        <v>37580</v>
      </c>
      <c r="BK4">
        <v>43413</v>
      </c>
      <c r="BL4">
        <v>29132</v>
      </c>
    </row>
    <row r="5" spans="1:64">
      <c r="A5" t="s">
        <v>175</v>
      </c>
      <c r="B5" t="s">
        <v>10</v>
      </c>
      <c r="I5" t="s">
        <v>175</v>
      </c>
      <c r="O5" t="s">
        <v>176</v>
      </c>
      <c r="P5">
        <v>2</v>
      </c>
      <c r="S5" t="s">
        <v>177</v>
      </c>
      <c r="U5" t="s">
        <v>178</v>
      </c>
      <c r="V5">
        <v>4</v>
      </c>
      <c r="X5">
        <v>1</v>
      </c>
      <c r="Z5">
        <v>6</v>
      </c>
      <c r="AB5" t="s">
        <v>180</v>
      </c>
      <c r="AE5">
        <v>780.6</v>
      </c>
      <c r="AF5">
        <v>2947.7</v>
      </c>
      <c r="AG5">
        <v>6733.1</v>
      </c>
      <c r="AH5">
        <v>7777.8</v>
      </c>
      <c r="AI5">
        <v>494920</v>
      </c>
      <c r="AJ5">
        <v>48844</v>
      </c>
      <c r="AK5">
        <v>89912</v>
      </c>
      <c r="AL5">
        <v>42622</v>
      </c>
      <c r="AM5">
        <v>50615</v>
      </c>
      <c r="AN5">
        <v>83278</v>
      </c>
      <c r="AO5">
        <v>80440</v>
      </c>
      <c r="AP5">
        <v>152470</v>
      </c>
      <c r="AQ5">
        <v>174200</v>
      </c>
      <c r="AR5">
        <v>94906</v>
      </c>
      <c r="AS5">
        <v>107850</v>
      </c>
      <c r="AT5">
        <v>112420</v>
      </c>
      <c r="AU5">
        <v>114320</v>
      </c>
      <c r="AV5">
        <v>110520</v>
      </c>
      <c r="AW5">
        <v>117900</v>
      </c>
      <c r="AX5">
        <v>109870</v>
      </c>
      <c r="AY5">
        <v>122100</v>
      </c>
      <c r="AZ5">
        <v>206590</v>
      </c>
      <c r="BA5">
        <v>70249</v>
      </c>
      <c r="BB5">
        <v>85330</v>
      </c>
      <c r="BC5">
        <v>164920</v>
      </c>
      <c r="BD5">
        <v>195050</v>
      </c>
      <c r="BE5">
        <v>112059.99999999999</v>
      </c>
      <c r="BF5">
        <v>92702</v>
      </c>
      <c r="BG5">
        <v>93465</v>
      </c>
      <c r="BH5">
        <v>95021</v>
      </c>
      <c r="BI5">
        <v>156640</v>
      </c>
      <c r="BJ5">
        <v>308450</v>
      </c>
      <c r="BK5">
        <v>162360</v>
      </c>
      <c r="BL5">
        <v>186950</v>
      </c>
    </row>
    <row r="6" spans="1:64">
      <c r="A6" t="s">
        <v>175</v>
      </c>
      <c r="B6" t="s">
        <v>181</v>
      </c>
      <c r="I6" t="s">
        <v>175</v>
      </c>
      <c r="O6" t="s">
        <v>176</v>
      </c>
      <c r="P6">
        <v>3</v>
      </c>
      <c r="S6" t="s">
        <v>177</v>
      </c>
      <c r="U6" t="s">
        <v>178</v>
      </c>
      <c r="V6">
        <v>4</v>
      </c>
      <c r="X6">
        <v>1</v>
      </c>
      <c r="Z6">
        <v>4</v>
      </c>
      <c r="AB6" t="s">
        <v>179</v>
      </c>
      <c r="AC6">
        <v>1456992.5999999999</v>
      </c>
      <c r="AD6">
        <v>2927600</v>
      </c>
      <c r="AE6">
        <v>335340</v>
      </c>
      <c r="AF6">
        <v>184840</v>
      </c>
      <c r="AG6">
        <v>296790</v>
      </c>
      <c r="AH6">
        <v>53527</v>
      </c>
      <c r="AI6">
        <v>1054500</v>
      </c>
      <c r="AJ6">
        <v>1279300</v>
      </c>
      <c r="AK6">
        <v>1154000</v>
      </c>
      <c r="AL6">
        <v>1408100</v>
      </c>
      <c r="AM6">
        <v>654000</v>
      </c>
      <c r="AN6">
        <v>480800</v>
      </c>
      <c r="AO6">
        <v>528630</v>
      </c>
      <c r="AP6">
        <v>612040</v>
      </c>
      <c r="AQ6">
        <v>471580</v>
      </c>
      <c r="AR6">
        <v>338640</v>
      </c>
      <c r="AS6">
        <v>503470</v>
      </c>
      <c r="AT6">
        <v>680640</v>
      </c>
      <c r="AU6">
        <v>359370</v>
      </c>
      <c r="AV6">
        <v>927270.00000000012</v>
      </c>
      <c r="AW6">
        <v>591190</v>
      </c>
      <c r="AX6">
        <v>703030</v>
      </c>
      <c r="AY6">
        <v>515480</v>
      </c>
      <c r="AZ6">
        <v>590880</v>
      </c>
      <c r="BA6">
        <v>461710.00000000006</v>
      </c>
      <c r="BB6">
        <v>473939.99999999994</v>
      </c>
      <c r="BC6">
        <v>1162900</v>
      </c>
      <c r="BD6">
        <v>858229.99999999988</v>
      </c>
      <c r="BE6">
        <v>685040</v>
      </c>
      <c r="BF6">
        <v>944890</v>
      </c>
      <c r="BG6">
        <v>1263600</v>
      </c>
      <c r="BH6">
        <v>614990</v>
      </c>
      <c r="BI6">
        <v>440010.00000000006</v>
      </c>
      <c r="BJ6">
        <v>656080</v>
      </c>
      <c r="BK6">
        <v>675200</v>
      </c>
      <c r="BL6">
        <v>408310</v>
      </c>
    </row>
    <row r="7" spans="1:64">
      <c r="A7" t="s">
        <v>175</v>
      </c>
      <c r="B7" t="s">
        <v>181</v>
      </c>
      <c r="I7" t="s">
        <v>175</v>
      </c>
      <c r="O7" t="s">
        <v>176</v>
      </c>
      <c r="P7">
        <v>3</v>
      </c>
      <c r="S7" t="s">
        <v>177</v>
      </c>
      <c r="U7" t="s">
        <v>178</v>
      </c>
      <c r="V7">
        <v>4</v>
      </c>
      <c r="X7">
        <v>1</v>
      </c>
      <c r="Z7">
        <v>6</v>
      </c>
      <c r="AB7" t="s">
        <v>180</v>
      </c>
      <c r="AE7">
        <v>36317</v>
      </c>
      <c r="AF7">
        <v>61249</v>
      </c>
      <c r="AG7">
        <v>90911</v>
      </c>
      <c r="AH7">
        <v>30357</v>
      </c>
      <c r="AI7">
        <v>1012500</v>
      </c>
      <c r="AJ7">
        <v>272670</v>
      </c>
      <c r="AK7">
        <v>344360</v>
      </c>
      <c r="AL7">
        <v>559950</v>
      </c>
      <c r="AM7">
        <v>308790</v>
      </c>
      <c r="AN7">
        <v>296320</v>
      </c>
      <c r="AO7">
        <v>393550</v>
      </c>
      <c r="AP7">
        <v>652620</v>
      </c>
      <c r="AQ7">
        <v>512780</v>
      </c>
      <c r="AR7">
        <v>433910.00000000006</v>
      </c>
      <c r="AS7">
        <v>633600</v>
      </c>
      <c r="AT7">
        <v>707970</v>
      </c>
      <c r="AU7">
        <v>322000</v>
      </c>
      <c r="AV7">
        <v>942890</v>
      </c>
      <c r="AW7">
        <v>653490</v>
      </c>
      <c r="AX7">
        <v>444789.99999999994</v>
      </c>
      <c r="AY7">
        <v>521080</v>
      </c>
      <c r="AZ7">
        <v>654310</v>
      </c>
      <c r="BA7">
        <v>372460</v>
      </c>
      <c r="BB7">
        <v>342500</v>
      </c>
      <c r="BC7">
        <v>475380</v>
      </c>
      <c r="BD7">
        <v>479760.00000000006</v>
      </c>
      <c r="BE7">
        <v>807260</v>
      </c>
      <c r="BF7">
        <v>476360.00000000006</v>
      </c>
      <c r="BG7">
        <v>593210</v>
      </c>
      <c r="BH7">
        <v>447170</v>
      </c>
      <c r="BI7">
        <v>376840</v>
      </c>
      <c r="BJ7">
        <v>573100</v>
      </c>
      <c r="BK7">
        <v>740350</v>
      </c>
      <c r="BL7">
        <v>162560</v>
      </c>
    </row>
    <row r="8" spans="1:64">
      <c r="A8" t="s">
        <v>175</v>
      </c>
      <c r="B8" t="s">
        <v>14</v>
      </c>
      <c r="I8" t="s">
        <v>175</v>
      </c>
      <c r="O8" t="s">
        <v>176</v>
      </c>
      <c r="P8">
        <v>4</v>
      </c>
      <c r="S8" t="s">
        <v>177</v>
      </c>
      <c r="U8" t="s">
        <v>178</v>
      </c>
      <c r="V8">
        <v>4</v>
      </c>
      <c r="X8">
        <v>1</v>
      </c>
      <c r="Z8">
        <v>4</v>
      </c>
      <c r="AB8" t="s">
        <v>179</v>
      </c>
      <c r="AC8">
        <v>8155723.6999999993</v>
      </c>
      <c r="AD8">
        <v>10119800</v>
      </c>
      <c r="AE8">
        <v>7185900</v>
      </c>
      <c r="AF8">
        <v>8095800</v>
      </c>
      <c r="AG8">
        <v>8656600</v>
      </c>
      <c r="AH8">
        <v>7512800</v>
      </c>
      <c r="AI8">
        <v>9640600</v>
      </c>
      <c r="AJ8">
        <v>9050800</v>
      </c>
      <c r="AK8">
        <v>9984300</v>
      </c>
      <c r="AL8">
        <v>9005000</v>
      </c>
      <c r="AM8">
        <v>7807000</v>
      </c>
      <c r="AN8">
        <v>9116000</v>
      </c>
      <c r="AO8">
        <v>8540500</v>
      </c>
      <c r="AP8">
        <v>8655200</v>
      </c>
      <c r="AQ8">
        <v>7498400</v>
      </c>
      <c r="AR8">
        <v>10317500</v>
      </c>
      <c r="AS8">
        <v>8015200</v>
      </c>
      <c r="AT8">
        <v>8994600</v>
      </c>
      <c r="AU8">
        <v>9496300</v>
      </c>
      <c r="AV8">
        <v>10918400</v>
      </c>
      <c r="AW8">
        <v>10165200</v>
      </c>
      <c r="AX8">
        <v>8069700</v>
      </c>
      <c r="AY8">
        <v>11064900</v>
      </c>
      <c r="AZ8">
        <v>10711900</v>
      </c>
      <c r="BA8">
        <v>9461500</v>
      </c>
      <c r="BB8">
        <v>9116800</v>
      </c>
      <c r="BC8">
        <v>8216500</v>
      </c>
      <c r="BD8">
        <v>9061700</v>
      </c>
      <c r="BE8">
        <v>9939600</v>
      </c>
      <c r="BF8">
        <v>9732100</v>
      </c>
      <c r="BG8">
        <v>11604500</v>
      </c>
      <c r="BH8">
        <v>10634800</v>
      </c>
      <c r="BI8">
        <v>12679100</v>
      </c>
      <c r="BJ8">
        <v>13393600</v>
      </c>
      <c r="BK8">
        <v>8544700</v>
      </c>
      <c r="BL8">
        <v>12481600</v>
      </c>
    </row>
    <row r="9" spans="1:64">
      <c r="A9" t="s">
        <v>175</v>
      </c>
      <c r="B9" t="s">
        <v>14</v>
      </c>
      <c r="I9" t="s">
        <v>175</v>
      </c>
      <c r="O9" t="s">
        <v>176</v>
      </c>
      <c r="P9">
        <v>4</v>
      </c>
      <c r="S9" t="s">
        <v>177</v>
      </c>
      <c r="U9" t="s">
        <v>178</v>
      </c>
      <c r="V9">
        <v>4</v>
      </c>
      <c r="X9">
        <v>1</v>
      </c>
      <c r="Z9">
        <v>6</v>
      </c>
      <c r="AB9" t="s">
        <v>180</v>
      </c>
      <c r="AE9">
        <v>215760</v>
      </c>
      <c r="AF9">
        <v>713550</v>
      </c>
      <c r="AG9">
        <v>1334100</v>
      </c>
      <c r="AH9">
        <v>1643700</v>
      </c>
      <c r="AI9">
        <v>2543500</v>
      </c>
      <c r="AJ9">
        <v>2720400</v>
      </c>
      <c r="AK9">
        <v>3298800</v>
      </c>
      <c r="AL9">
        <v>2878500</v>
      </c>
      <c r="AM9">
        <v>2674000</v>
      </c>
      <c r="AN9">
        <v>2875600</v>
      </c>
      <c r="AO9">
        <v>2638800</v>
      </c>
      <c r="AP9">
        <v>3044900</v>
      </c>
      <c r="AQ9">
        <v>2862800</v>
      </c>
      <c r="AR9">
        <v>3638400</v>
      </c>
      <c r="AS9">
        <v>3025700</v>
      </c>
      <c r="AT9">
        <v>3276300</v>
      </c>
      <c r="AU9">
        <v>3036700</v>
      </c>
      <c r="AV9">
        <v>3802700</v>
      </c>
      <c r="AW9">
        <v>3908600</v>
      </c>
      <c r="AX9">
        <v>3715700</v>
      </c>
      <c r="AY9">
        <v>4640900</v>
      </c>
      <c r="AZ9">
        <v>4866600</v>
      </c>
      <c r="BA9">
        <v>4337400</v>
      </c>
      <c r="BB9">
        <v>4063100</v>
      </c>
      <c r="BC9">
        <v>4358200</v>
      </c>
      <c r="BD9">
        <v>4437100</v>
      </c>
      <c r="BE9">
        <v>4653400</v>
      </c>
      <c r="BF9">
        <v>4477200</v>
      </c>
      <c r="BG9">
        <v>6265400</v>
      </c>
      <c r="BH9">
        <v>5599700</v>
      </c>
      <c r="BI9">
        <v>7954400</v>
      </c>
      <c r="BJ9">
        <v>8040800</v>
      </c>
      <c r="BK9">
        <v>5819100</v>
      </c>
      <c r="BL9">
        <v>4392600</v>
      </c>
    </row>
  </sheetData>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D3A7D-B985-4E49-95DA-46EAC1439D57}">
  <sheetPr>
    <pageSetUpPr fitToPage="1"/>
  </sheetPr>
  <dimension ref="B1:W89"/>
  <sheetViews>
    <sheetView tabSelected="1" topLeftCell="B33" zoomScale="70" zoomScaleNormal="70" workbookViewId="0">
      <selection activeCell="W47" sqref="W47"/>
    </sheetView>
  </sheetViews>
  <sheetFormatPr defaultRowHeight="15"/>
  <cols>
    <col min="1" max="1" width="3.7109375" customWidth="1"/>
    <col min="2" max="2" width="10.7109375" bestFit="1" customWidth="1"/>
    <col min="3" max="3" width="33.42578125" bestFit="1" customWidth="1"/>
    <col min="4" max="4" width="37.7109375" bestFit="1" customWidth="1"/>
    <col min="5" max="5" width="41.42578125" bestFit="1" customWidth="1"/>
    <col min="6" max="6" width="15.7109375" bestFit="1" customWidth="1"/>
    <col min="7" max="7" width="16.85546875" bestFit="1" customWidth="1"/>
  </cols>
  <sheetData>
    <row r="1" spans="2:23" ht="20.25">
      <c r="B1" s="85" t="s">
        <v>233</v>
      </c>
      <c r="C1" s="86"/>
      <c r="D1" s="86"/>
      <c r="E1" s="86"/>
      <c r="F1" s="86"/>
      <c r="G1" s="86"/>
      <c r="H1" s="86"/>
      <c r="I1" s="86"/>
      <c r="J1" s="86"/>
      <c r="K1" s="86"/>
      <c r="L1" s="86"/>
      <c r="M1" s="86"/>
      <c r="N1" s="86"/>
      <c r="O1" s="86"/>
      <c r="P1" s="86"/>
      <c r="Q1" s="86"/>
      <c r="R1" s="86"/>
      <c r="S1" s="86"/>
      <c r="T1" s="86"/>
      <c r="U1" s="86"/>
      <c r="V1" s="86"/>
      <c r="W1" s="86"/>
    </row>
    <row r="3" spans="2:23">
      <c r="B3" s="72" t="s">
        <v>219</v>
      </c>
      <c r="C3" t="s">
        <v>179</v>
      </c>
    </row>
    <row r="5" spans="2:23">
      <c r="B5" s="72" t="s">
        <v>222</v>
      </c>
      <c r="C5" s="72" t="s">
        <v>17</v>
      </c>
    </row>
    <row r="6" spans="2:23">
      <c r="B6" s="72" t="s">
        <v>220</v>
      </c>
      <c r="C6" t="s">
        <v>14</v>
      </c>
      <c r="D6" t="s">
        <v>0</v>
      </c>
      <c r="E6" t="s">
        <v>181</v>
      </c>
      <c r="F6" t="s">
        <v>10</v>
      </c>
    </row>
    <row r="7" spans="2:23">
      <c r="B7">
        <v>1990</v>
      </c>
      <c r="C7" s="4">
        <v>8155723.6999999993</v>
      </c>
      <c r="D7" s="4">
        <v>9243837</v>
      </c>
      <c r="E7" s="4">
        <v>1456992.5999999999</v>
      </c>
      <c r="F7" s="4">
        <v>201472.3</v>
      </c>
    </row>
    <row r="8" spans="2:23">
      <c r="B8">
        <v>1991</v>
      </c>
      <c r="C8" s="4">
        <v>10119800</v>
      </c>
      <c r="D8" s="4">
        <v>4954300</v>
      </c>
      <c r="E8" s="4">
        <v>2927600</v>
      </c>
      <c r="F8" s="4">
        <v>424800</v>
      </c>
    </row>
    <row r="9" spans="2:23">
      <c r="B9">
        <v>1992</v>
      </c>
      <c r="C9" s="4">
        <v>7185900</v>
      </c>
      <c r="D9" s="4">
        <v>4430400</v>
      </c>
      <c r="E9" s="4">
        <v>335340</v>
      </c>
      <c r="F9" s="4">
        <v>30950</v>
      </c>
    </row>
    <row r="10" spans="2:23">
      <c r="B10">
        <v>1993</v>
      </c>
      <c r="C10" s="4">
        <v>8095800</v>
      </c>
      <c r="D10" s="4">
        <v>6295400</v>
      </c>
      <c r="E10" s="4">
        <v>184840</v>
      </c>
      <c r="F10" s="4">
        <v>16589</v>
      </c>
    </row>
    <row r="11" spans="2:23">
      <c r="B11">
        <v>1994</v>
      </c>
      <c r="C11" s="4">
        <v>8656600</v>
      </c>
      <c r="D11" s="4">
        <v>4097600</v>
      </c>
      <c r="E11" s="4">
        <v>296790</v>
      </c>
      <c r="F11" s="4">
        <v>8931.4</v>
      </c>
    </row>
    <row r="12" spans="2:23">
      <c r="B12">
        <v>1995</v>
      </c>
      <c r="C12" s="4">
        <v>7512800</v>
      </c>
      <c r="D12" s="4">
        <v>3780100</v>
      </c>
      <c r="E12" s="4">
        <v>53527</v>
      </c>
      <c r="F12" s="4">
        <v>9016.8000000000011</v>
      </c>
    </row>
    <row r="13" spans="2:23">
      <c r="B13">
        <v>1996</v>
      </c>
      <c r="C13" s="4">
        <v>9640600</v>
      </c>
      <c r="D13" s="4">
        <v>4672700</v>
      </c>
      <c r="E13" s="4">
        <v>1054500</v>
      </c>
      <c r="F13" s="4">
        <v>169990</v>
      </c>
    </row>
    <row r="14" spans="2:23">
      <c r="B14">
        <v>1997</v>
      </c>
      <c r="C14" s="4">
        <v>9050800</v>
      </c>
      <c r="D14" s="4">
        <v>2956600</v>
      </c>
      <c r="E14" s="4">
        <v>1279300</v>
      </c>
      <c r="F14" s="4">
        <v>46235</v>
      </c>
    </row>
    <row r="15" spans="2:23">
      <c r="B15">
        <v>1998</v>
      </c>
      <c r="C15" s="4">
        <v>9984300</v>
      </c>
      <c r="D15" s="4">
        <v>3258500</v>
      </c>
      <c r="E15" s="4">
        <v>1154000</v>
      </c>
      <c r="F15" s="4">
        <v>152050</v>
      </c>
    </row>
    <row r="16" spans="2:23">
      <c r="B16">
        <v>1999</v>
      </c>
      <c r="C16" s="4">
        <v>9005000</v>
      </c>
      <c r="D16" s="4">
        <v>3182400</v>
      </c>
      <c r="E16" s="4">
        <v>1408100</v>
      </c>
      <c r="F16" s="4">
        <v>55753</v>
      </c>
    </row>
    <row r="17" spans="2:6">
      <c r="B17">
        <v>2000</v>
      </c>
      <c r="C17" s="4">
        <v>7807000</v>
      </c>
      <c r="D17" s="4">
        <v>2857900</v>
      </c>
      <c r="E17" s="4">
        <v>654000</v>
      </c>
      <c r="F17" s="4">
        <v>38715</v>
      </c>
    </row>
    <row r="18" spans="2:6">
      <c r="B18">
        <v>2001</v>
      </c>
      <c r="C18" s="4">
        <v>9116000</v>
      </c>
      <c r="D18" s="4">
        <v>2932000</v>
      </c>
      <c r="E18" s="4">
        <v>480800</v>
      </c>
      <c r="F18" s="4">
        <v>31887</v>
      </c>
    </row>
    <row r="19" spans="2:6">
      <c r="B19">
        <v>2002</v>
      </c>
      <c r="C19" s="4">
        <v>8540500</v>
      </c>
      <c r="D19" s="4">
        <v>2355500</v>
      </c>
      <c r="E19" s="4">
        <v>528630</v>
      </c>
      <c r="F19" s="4">
        <v>34292</v>
      </c>
    </row>
    <row r="20" spans="2:6">
      <c r="B20">
        <v>2003</v>
      </c>
      <c r="C20" s="4">
        <v>8655200</v>
      </c>
      <c r="D20" s="4">
        <v>2837700</v>
      </c>
      <c r="E20" s="4">
        <v>612040</v>
      </c>
      <c r="F20" s="4">
        <v>38874</v>
      </c>
    </row>
    <row r="21" spans="2:6">
      <c r="B21">
        <v>2004</v>
      </c>
      <c r="C21" s="4">
        <v>7498400</v>
      </c>
      <c r="D21" s="4">
        <v>2579000</v>
      </c>
      <c r="E21" s="4">
        <v>471580</v>
      </c>
      <c r="F21" s="4">
        <v>42802</v>
      </c>
    </row>
    <row r="22" spans="2:6">
      <c r="B22">
        <v>2005</v>
      </c>
      <c r="C22" s="4">
        <v>10317500</v>
      </c>
      <c r="D22" s="4">
        <v>1649300</v>
      </c>
      <c r="E22" s="4">
        <v>338640</v>
      </c>
      <c r="F22" s="4">
        <v>29141.000000000004</v>
      </c>
    </row>
    <row r="23" spans="2:6">
      <c r="B23">
        <v>2006</v>
      </c>
      <c r="C23" s="4">
        <v>8015200</v>
      </c>
      <c r="D23" s="4">
        <v>2292300</v>
      </c>
      <c r="E23" s="4">
        <v>503470</v>
      </c>
      <c r="F23" s="4">
        <v>39751</v>
      </c>
    </row>
    <row r="24" spans="2:6">
      <c r="B24">
        <v>2007</v>
      </c>
      <c r="C24" s="4">
        <v>8994600</v>
      </c>
      <c r="D24" s="4">
        <v>1717400</v>
      </c>
      <c r="E24" s="4">
        <v>680640</v>
      </c>
      <c r="F24" s="4">
        <v>33670</v>
      </c>
    </row>
    <row r="25" spans="2:6">
      <c r="B25">
        <v>2008</v>
      </c>
      <c r="C25" s="4">
        <v>9496300</v>
      </c>
      <c r="D25" s="4">
        <v>1559700</v>
      </c>
      <c r="E25" s="4">
        <v>359370</v>
      </c>
      <c r="F25" s="4">
        <v>40820</v>
      </c>
    </row>
    <row r="26" spans="2:6">
      <c r="B26">
        <v>2009</v>
      </c>
      <c r="C26" s="4">
        <v>10918400</v>
      </c>
      <c r="D26" s="4">
        <v>1894000</v>
      </c>
      <c r="E26" s="4">
        <v>927270.00000000012</v>
      </c>
      <c r="F26" s="4">
        <v>31641.000000000004</v>
      </c>
    </row>
    <row r="27" spans="2:6">
      <c r="B27">
        <v>2010</v>
      </c>
      <c r="C27" s="4">
        <v>10165200</v>
      </c>
      <c r="D27" s="4">
        <v>2209900</v>
      </c>
      <c r="E27" s="4">
        <v>591190</v>
      </c>
      <c r="F27" s="4">
        <v>44114</v>
      </c>
    </row>
    <row r="28" spans="2:6">
      <c r="B28">
        <v>2011</v>
      </c>
      <c r="C28" s="4">
        <v>8069700</v>
      </c>
      <c r="D28" s="4">
        <v>2031700</v>
      </c>
      <c r="E28" s="4">
        <v>703030</v>
      </c>
      <c r="F28" s="4">
        <v>46693</v>
      </c>
    </row>
    <row r="29" spans="2:6">
      <c r="B29">
        <v>2012</v>
      </c>
      <c r="C29" s="4">
        <v>11064900</v>
      </c>
      <c r="D29" s="4">
        <v>1670500</v>
      </c>
      <c r="E29" s="4">
        <v>515480</v>
      </c>
      <c r="F29" s="4">
        <v>32152.999999999996</v>
      </c>
    </row>
    <row r="30" spans="2:6">
      <c r="B30">
        <v>2013</v>
      </c>
      <c r="C30" s="4">
        <v>10711900</v>
      </c>
      <c r="D30" s="4">
        <v>2444300</v>
      </c>
      <c r="E30" s="4">
        <v>590880</v>
      </c>
      <c r="F30" s="4">
        <v>46010</v>
      </c>
    </row>
    <row r="31" spans="2:6">
      <c r="B31">
        <v>2014</v>
      </c>
      <c r="C31" s="4">
        <v>9461500</v>
      </c>
      <c r="D31" s="4">
        <v>1767100</v>
      </c>
      <c r="E31" s="4">
        <v>461710.00000000006</v>
      </c>
      <c r="F31" s="4">
        <v>25762</v>
      </c>
    </row>
    <row r="32" spans="2:6">
      <c r="B32">
        <v>2015</v>
      </c>
      <c r="C32" s="4">
        <v>9116800</v>
      </c>
      <c r="D32" s="4">
        <v>2201200</v>
      </c>
      <c r="E32" s="4">
        <v>473939.99999999994</v>
      </c>
      <c r="F32" s="4">
        <v>22864</v>
      </c>
    </row>
    <row r="33" spans="2:6">
      <c r="B33">
        <v>2016</v>
      </c>
      <c r="C33" s="4">
        <v>8216500</v>
      </c>
      <c r="D33" s="4">
        <v>1557200</v>
      </c>
      <c r="E33" s="4">
        <v>1162900</v>
      </c>
      <c r="F33" s="4">
        <v>32113</v>
      </c>
    </row>
    <row r="34" spans="2:6">
      <c r="B34">
        <v>2017</v>
      </c>
      <c r="C34" s="4">
        <v>9061700</v>
      </c>
      <c r="D34" s="4">
        <v>1983800</v>
      </c>
      <c r="E34" s="4">
        <v>858229.99999999988</v>
      </c>
      <c r="F34" s="4">
        <v>26938</v>
      </c>
    </row>
    <row r="35" spans="2:6">
      <c r="B35">
        <v>2018</v>
      </c>
      <c r="C35" s="4">
        <v>9939600</v>
      </c>
      <c r="D35" s="4">
        <v>1433500</v>
      </c>
      <c r="E35" s="4">
        <v>685040</v>
      </c>
      <c r="F35" s="4">
        <v>17918</v>
      </c>
    </row>
    <row r="36" spans="2:6">
      <c r="B36">
        <v>2019</v>
      </c>
      <c r="C36" s="4">
        <v>9732100</v>
      </c>
      <c r="D36" s="4">
        <v>1527800</v>
      </c>
      <c r="E36" s="4">
        <v>944890</v>
      </c>
      <c r="F36" s="4">
        <v>19699</v>
      </c>
    </row>
    <row r="37" spans="2:6">
      <c r="B37">
        <v>2020</v>
      </c>
      <c r="C37" s="4">
        <v>11604500</v>
      </c>
      <c r="D37" s="4">
        <v>1683200</v>
      </c>
      <c r="E37" s="4">
        <v>1263600</v>
      </c>
      <c r="F37" s="4">
        <v>20583</v>
      </c>
    </row>
    <row r="38" spans="2:6">
      <c r="B38">
        <v>2021</v>
      </c>
      <c r="C38" s="4">
        <v>10634800</v>
      </c>
      <c r="D38" s="4">
        <v>1910800</v>
      </c>
      <c r="E38" s="4">
        <v>614990</v>
      </c>
      <c r="F38" s="4">
        <v>18529</v>
      </c>
    </row>
    <row r="39" spans="2:6">
      <c r="B39">
        <v>2022</v>
      </c>
      <c r="C39" s="4">
        <v>12679100</v>
      </c>
      <c r="D39" s="4">
        <v>1833200</v>
      </c>
      <c r="E39" s="4">
        <v>440010.00000000006</v>
      </c>
      <c r="F39" s="4">
        <v>24268</v>
      </c>
    </row>
    <row r="40" spans="2:6">
      <c r="B40">
        <v>2023</v>
      </c>
      <c r="C40" s="4">
        <v>13393600</v>
      </c>
      <c r="D40" s="4">
        <v>1368200</v>
      </c>
      <c r="E40" s="4">
        <v>656080</v>
      </c>
      <c r="F40" s="4">
        <v>37580</v>
      </c>
    </row>
    <row r="41" spans="2:6">
      <c r="B41">
        <v>2024</v>
      </c>
      <c r="C41" s="4">
        <v>8544700</v>
      </c>
      <c r="D41" s="4">
        <v>2203800</v>
      </c>
      <c r="E41" s="4">
        <v>675200</v>
      </c>
      <c r="F41" s="4">
        <v>43413</v>
      </c>
    </row>
    <row r="42" spans="2:6">
      <c r="B42">
        <v>2025</v>
      </c>
      <c r="C42" s="4">
        <v>12481600</v>
      </c>
      <c r="D42" s="4">
        <v>1166100</v>
      </c>
      <c r="E42" s="4">
        <v>408310</v>
      </c>
      <c r="F42" s="4">
        <v>29132</v>
      </c>
    </row>
    <row r="47" spans="2:6">
      <c r="B47" s="1"/>
    </row>
    <row r="51" spans="2:5">
      <c r="B51" s="72" t="s">
        <v>222</v>
      </c>
      <c r="D51" s="72" t="s">
        <v>219</v>
      </c>
    </row>
    <row r="52" spans="2:5">
      <c r="B52" s="72" t="s">
        <v>17</v>
      </c>
      <c r="C52" s="72" t="s">
        <v>220</v>
      </c>
      <c r="D52" t="s">
        <v>179</v>
      </c>
      <c r="E52" t="s">
        <v>180</v>
      </c>
    </row>
    <row r="53" spans="2:5">
      <c r="B53" t="s">
        <v>14</v>
      </c>
      <c r="C53">
        <v>1990</v>
      </c>
      <c r="D53" s="4">
        <v>8155723.6999999993</v>
      </c>
      <c r="E53" s="4"/>
    </row>
    <row r="54" spans="2:5">
      <c r="C54">
        <v>1991</v>
      </c>
      <c r="D54" s="4">
        <v>10119800</v>
      </c>
      <c r="E54" s="4"/>
    </row>
    <row r="55" spans="2:5">
      <c r="C55">
        <v>1992</v>
      </c>
      <c r="D55" s="4">
        <v>7185900</v>
      </c>
      <c r="E55" s="4">
        <v>215760</v>
      </c>
    </row>
    <row r="56" spans="2:5">
      <c r="C56">
        <v>1993</v>
      </c>
      <c r="D56" s="4">
        <v>8095800</v>
      </c>
      <c r="E56" s="4">
        <v>713550</v>
      </c>
    </row>
    <row r="57" spans="2:5">
      <c r="C57">
        <v>1994</v>
      </c>
      <c r="D57" s="4">
        <v>8656600</v>
      </c>
      <c r="E57" s="4">
        <v>1334100</v>
      </c>
    </row>
    <row r="58" spans="2:5">
      <c r="C58">
        <v>1995</v>
      </c>
      <c r="D58" s="4">
        <v>7512800</v>
      </c>
      <c r="E58" s="4">
        <v>1643700</v>
      </c>
    </row>
    <row r="59" spans="2:5">
      <c r="C59">
        <v>1996</v>
      </c>
      <c r="D59" s="4">
        <v>9640600</v>
      </c>
      <c r="E59" s="4">
        <v>2543500</v>
      </c>
    </row>
    <row r="60" spans="2:5">
      <c r="C60">
        <v>1997</v>
      </c>
      <c r="D60" s="4">
        <v>9050800</v>
      </c>
      <c r="E60" s="4">
        <v>2720400</v>
      </c>
    </row>
    <row r="61" spans="2:5">
      <c r="C61">
        <v>1998</v>
      </c>
      <c r="D61" s="4">
        <v>9984300</v>
      </c>
      <c r="E61" s="4">
        <v>3298800</v>
      </c>
    </row>
    <row r="62" spans="2:5">
      <c r="C62">
        <v>1999</v>
      </c>
      <c r="D62" s="4">
        <v>9005000</v>
      </c>
      <c r="E62" s="4">
        <v>2878500</v>
      </c>
    </row>
    <row r="63" spans="2:5">
      <c r="C63">
        <v>2000</v>
      </c>
      <c r="D63" s="4">
        <v>7807000</v>
      </c>
      <c r="E63" s="4">
        <v>2674000</v>
      </c>
    </row>
    <row r="64" spans="2:5">
      <c r="C64">
        <v>2001</v>
      </c>
      <c r="D64" s="4">
        <v>9116000</v>
      </c>
      <c r="E64" s="4">
        <v>2875600</v>
      </c>
    </row>
    <row r="65" spans="3:5">
      <c r="C65">
        <v>2002</v>
      </c>
      <c r="D65" s="4">
        <v>8540500</v>
      </c>
      <c r="E65" s="4">
        <v>2638800</v>
      </c>
    </row>
    <row r="66" spans="3:5">
      <c r="C66">
        <v>2003</v>
      </c>
      <c r="D66" s="4">
        <v>8655200</v>
      </c>
      <c r="E66" s="4">
        <v>3044900</v>
      </c>
    </row>
    <row r="67" spans="3:5">
      <c r="C67">
        <v>2004</v>
      </c>
      <c r="D67" s="4">
        <v>7498400</v>
      </c>
      <c r="E67" s="4">
        <v>2862800</v>
      </c>
    </row>
    <row r="68" spans="3:5">
      <c r="C68">
        <v>2005</v>
      </c>
      <c r="D68" s="4">
        <v>10317500</v>
      </c>
      <c r="E68" s="4">
        <v>3638400</v>
      </c>
    </row>
    <row r="69" spans="3:5">
      <c r="C69">
        <v>2006</v>
      </c>
      <c r="D69" s="4">
        <v>8015200</v>
      </c>
      <c r="E69" s="4">
        <v>3025700</v>
      </c>
    </row>
    <row r="70" spans="3:5">
      <c r="C70">
        <v>2007</v>
      </c>
      <c r="D70" s="4">
        <v>8994600</v>
      </c>
      <c r="E70" s="4">
        <v>3276300</v>
      </c>
    </row>
    <row r="71" spans="3:5">
      <c r="C71">
        <v>2008</v>
      </c>
      <c r="D71" s="4">
        <v>9496300</v>
      </c>
      <c r="E71" s="4">
        <v>3036700</v>
      </c>
    </row>
    <row r="72" spans="3:5">
      <c r="C72">
        <v>2009</v>
      </c>
      <c r="D72" s="4">
        <v>10918400</v>
      </c>
      <c r="E72" s="4">
        <v>3802700</v>
      </c>
    </row>
    <row r="73" spans="3:5">
      <c r="C73">
        <v>2010</v>
      </c>
      <c r="D73" s="4">
        <v>10165200</v>
      </c>
      <c r="E73" s="4">
        <v>3908600</v>
      </c>
    </row>
    <row r="74" spans="3:5">
      <c r="C74">
        <v>2011</v>
      </c>
      <c r="D74" s="4">
        <v>8069700</v>
      </c>
      <c r="E74" s="4">
        <v>3715700</v>
      </c>
    </row>
    <row r="75" spans="3:5">
      <c r="C75">
        <v>2012</v>
      </c>
      <c r="D75" s="4">
        <v>11064900</v>
      </c>
      <c r="E75" s="4">
        <v>4640900</v>
      </c>
    </row>
    <row r="76" spans="3:5">
      <c r="C76">
        <v>2013</v>
      </c>
      <c r="D76" s="4">
        <v>10711900</v>
      </c>
      <c r="E76" s="4">
        <v>4866600</v>
      </c>
    </row>
    <row r="77" spans="3:5">
      <c r="C77">
        <v>2014</v>
      </c>
      <c r="D77" s="4">
        <v>9461500</v>
      </c>
      <c r="E77" s="4">
        <v>4337400</v>
      </c>
    </row>
    <row r="78" spans="3:5">
      <c r="C78">
        <v>2015</v>
      </c>
      <c r="D78" s="4">
        <v>9116800</v>
      </c>
      <c r="E78" s="4">
        <v>4063100</v>
      </c>
    </row>
    <row r="79" spans="3:5">
      <c r="C79">
        <v>2016</v>
      </c>
      <c r="D79" s="4">
        <v>8216500</v>
      </c>
      <c r="E79" s="4">
        <v>4358200</v>
      </c>
    </row>
    <row r="80" spans="3:5">
      <c r="C80">
        <v>2017</v>
      </c>
      <c r="D80" s="4">
        <v>9061700</v>
      </c>
      <c r="E80" s="4">
        <v>4437100</v>
      </c>
    </row>
    <row r="81" spans="2:5">
      <c r="C81">
        <v>2018</v>
      </c>
      <c r="D81" s="4">
        <v>9939600</v>
      </c>
      <c r="E81" s="4">
        <v>4653400</v>
      </c>
    </row>
    <row r="82" spans="2:5">
      <c r="C82">
        <v>2019</v>
      </c>
      <c r="D82" s="4">
        <v>9732100</v>
      </c>
      <c r="E82" s="4">
        <v>4477200</v>
      </c>
    </row>
    <row r="83" spans="2:5">
      <c r="C83">
        <v>2020</v>
      </c>
      <c r="D83" s="4">
        <v>11604500</v>
      </c>
      <c r="E83" s="4">
        <v>6265400</v>
      </c>
    </row>
    <row r="84" spans="2:5">
      <c r="C84">
        <v>2021</v>
      </c>
      <c r="D84" s="4">
        <v>10634800</v>
      </c>
      <c r="E84" s="4">
        <v>5599700</v>
      </c>
    </row>
    <row r="85" spans="2:5">
      <c r="C85">
        <v>2022</v>
      </c>
      <c r="D85" s="4">
        <v>12679100</v>
      </c>
      <c r="E85" s="4">
        <v>7954400</v>
      </c>
    </row>
    <row r="86" spans="2:5">
      <c r="C86">
        <v>2023</v>
      </c>
      <c r="D86" s="4">
        <v>13393600</v>
      </c>
      <c r="E86" s="4">
        <v>8040800</v>
      </c>
    </row>
    <row r="87" spans="2:5">
      <c r="C87">
        <v>2024</v>
      </c>
      <c r="D87" s="4">
        <v>8544700</v>
      </c>
      <c r="E87" s="4">
        <v>5819100</v>
      </c>
    </row>
    <row r="88" spans="2:5">
      <c r="C88">
        <v>2025</v>
      </c>
      <c r="D88" s="4">
        <v>12481600</v>
      </c>
      <c r="E88" s="4">
        <v>4392600</v>
      </c>
    </row>
    <row r="89" spans="2:5">
      <c r="B89" t="s">
        <v>218</v>
      </c>
      <c r="D89" s="4">
        <v>341644623.69999999</v>
      </c>
      <c r="E89" s="4">
        <v>127754410</v>
      </c>
    </row>
  </sheetData>
  <mergeCells count="1">
    <mergeCell ref="B1:W1"/>
  </mergeCells>
  <pageMargins left="0.7" right="0.7" top="0.75" bottom="0.75" header="0.3" footer="0.3"/>
  <pageSetup fitToHeight="0" orientation="landscape" r:id="rId3"/>
  <drawing r:id="rId4"/>
  <extLst>
    <ext xmlns:x14="http://schemas.microsoft.com/office/spreadsheetml/2009/9/main" uri="{A8765BA9-456A-4dab-B4F3-ACF838C121DE}">
      <x14:slicerList>
        <x14:slicer r:id="rId5"/>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36946-9DF6-4718-8AF7-66FBD54008C9}">
  <sheetPr>
    <tabColor rgb="FF0070C0"/>
  </sheetPr>
  <dimension ref="A1:E77"/>
  <sheetViews>
    <sheetView zoomScale="85" zoomScaleNormal="85" workbookViewId="0">
      <selection activeCell="C5" sqref="C5"/>
    </sheetView>
  </sheetViews>
  <sheetFormatPr defaultRowHeight="15"/>
  <cols>
    <col min="2" max="4" width="30.7109375" customWidth="1"/>
    <col min="5" max="5" width="35.7109375" customWidth="1"/>
  </cols>
  <sheetData>
    <row r="1" spans="1:5" ht="18.75">
      <c r="A1" s="66"/>
    </row>
    <row r="2" spans="1:5" ht="15.75">
      <c r="B2" s="96" t="s">
        <v>234</v>
      </c>
      <c r="C2" s="96"/>
      <c r="D2" s="96"/>
      <c r="E2" s="67"/>
    </row>
    <row r="3" spans="1:5" ht="15.75">
      <c r="B3" s="68" t="s">
        <v>120</v>
      </c>
      <c r="C3" s="68" t="s">
        <v>121</v>
      </c>
      <c r="D3" s="69" t="s">
        <v>122</v>
      </c>
      <c r="E3" s="67"/>
    </row>
    <row r="4" spans="1:5" ht="60" customHeight="1">
      <c r="B4" s="70" t="s">
        <v>123</v>
      </c>
      <c r="C4" s="71" t="s">
        <v>17</v>
      </c>
      <c r="D4" s="71" t="s">
        <v>124</v>
      </c>
      <c r="E4" s="67"/>
    </row>
    <row r="5" spans="1:5" ht="60" customHeight="1">
      <c r="B5" s="70" t="s">
        <v>125</v>
      </c>
      <c r="C5" s="71" t="s">
        <v>126</v>
      </c>
      <c r="D5" s="71" t="s">
        <v>127</v>
      </c>
      <c r="E5" s="67"/>
    </row>
    <row r="6" spans="1:5" ht="60" customHeight="1">
      <c r="B6" s="70" t="s">
        <v>149</v>
      </c>
      <c r="C6" s="71" t="s">
        <v>228</v>
      </c>
      <c r="D6" s="71" t="s">
        <v>229</v>
      </c>
      <c r="E6" s="67"/>
    </row>
    <row r="7" spans="1:5" ht="60" customHeight="1">
      <c r="B7" s="70" t="s">
        <v>128</v>
      </c>
      <c r="C7" s="71" t="s">
        <v>129</v>
      </c>
      <c r="D7" s="71" t="s">
        <v>130</v>
      </c>
      <c r="E7" s="67"/>
    </row>
    <row r="8" spans="1:5" ht="60" customHeight="1">
      <c r="B8" s="70" t="s">
        <v>131</v>
      </c>
      <c r="C8" s="71" t="s">
        <v>132</v>
      </c>
      <c r="D8" s="71" t="s">
        <v>133</v>
      </c>
      <c r="E8" s="67"/>
    </row>
    <row r="9" spans="1:5" ht="60" customHeight="1">
      <c r="B9" s="70" t="s">
        <v>134</v>
      </c>
      <c r="C9" s="71" t="s">
        <v>135</v>
      </c>
      <c r="D9" s="71" t="s">
        <v>136</v>
      </c>
      <c r="E9" s="67"/>
    </row>
    <row r="10" spans="1:5" ht="60" customHeight="1">
      <c r="B10" s="70" t="s">
        <v>137</v>
      </c>
      <c r="C10" s="71" t="s">
        <v>138</v>
      </c>
      <c r="D10" s="71" t="s">
        <v>139</v>
      </c>
      <c r="E10" s="67"/>
    </row>
    <row r="11" spans="1:5" ht="60" customHeight="1">
      <c r="B11" s="70" t="s">
        <v>140</v>
      </c>
      <c r="C11" s="71" t="s">
        <v>141</v>
      </c>
      <c r="D11" s="71" t="s">
        <v>142</v>
      </c>
      <c r="E11" s="67"/>
    </row>
    <row r="12" spans="1:5" ht="60" customHeight="1">
      <c r="E12" s="67"/>
    </row>
    <row r="13" spans="1:5" ht="60" customHeight="1">
      <c r="E13" s="67"/>
    </row>
    <row r="14" spans="1:5" ht="60" customHeight="1"/>
    <row r="19" spans="2:5">
      <c r="B19" s="5"/>
      <c r="C19" s="5"/>
      <c r="D19" s="5"/>
      <c r="E19" s="5"/>
    </row>
    <row r="20" spans="2:5">
      <c r="B20" s="5"/>
      <c r="C20" s="5"/>
      <c r="D20" s="5"/>
      <c r="E20" s="5"/>
    </row>
    <row r="21" spans="2:5">
      <c r="B21" s="5"/>
      <c r="C21" s="5"/>
      <c r="D21" s="5"/>
      <c r="E21" s="5"/>
    </row>
    <row r="22" spans="2:5">
      <c r="B22" s="5"/>
      <c r="C22" s="5"/>
      <c r="D22" s="5"/>
      <c r="E22" s="5"/>
    </row>
    <row r="23" spans="2:5">
      <c r="B23" s="5"/>
      <c r="C23" s="5"/>
      <c r="D23" s="5"/>
      <c r="E23" s="5"/>
    </row>
    <row r="24" spans="2:5">
      <c r="B24" s="5"/>
      <c r="C24" s="5"/>
      <c r="D24" s="5"/>
      <c r="E24" s="5"/>
    </row>
    <row r="25" spans="2:5">
      <c r="B25" s="5"/>
      <c r="C25" s="5"/>
      <c r="D25" s="5"/>
      <c r="E25" s="5"/>
    </row>
    <row r="26" spans="2:5">
      <c r="B26" s="5"/>
      <c r="C26" s="5"/>
      <c r="D26" s="5"/>
      <c r="E26" s="5"/>
    </row>
    <row r="27" spans="2:5">
      <c r="B27" s="5"/>
      <c r="C27" s="5"/>
      <c r="D27" s="5"/>
      <c r="E27" s="5"/>
    </row>
    <row r="28" spans="2:5">
      <c r="B28" s="5"/>
      <c r="C28" s="5"/>
      <c r="D28" s="5"/>
      <c r="E28" s="5"/>
    </row>
    <row r="29" spans="2:5">
      <c r="B29" s="5"/>
      <c r="C29" s="5"/>
      <c r="D29" s="5"/>
      <c r="E29" s="5"/>
    </row>
    <row r="30" spans="2:5">
      <c r="B30" s="5"/>
      <c r="C30" s="5"/>
      <c r="D30" s="5"/>
      <c r="E30" s="5"/>
    </row>
    <row r="31" spans="2:5">
      <c r="B31" s="5"/>
      <c r="C31" s="5"/>
      <c r="D31" s="5"/>
      <c r="E31" s="5"/>
    </row>
    <row r="32" spans="2:5">
      <c r="B32" s="5"/>
      <c r="C32" s="5"/>
      <c r="D32" s="5"/>
      <c r="E32" s="5"/>
    </row>
    <row r="33" spans="2:5">
      <c r="B33" s="5"/>
      <c r="C33" s="5"/>
      <c r="D33" s="5"/>
      <c r="E33" s="5"/>
    </row>
    <row r="34" spans="2:5">
      <c r="B34" s="5"/>
      <c r="C34" s="5"/>
      <c r="D34" s="5"/>
      <c r="E34" s="5"/>
    </row>
    <row r="35" spans="2:5">
      <c r="B35" s="5"/>
      <c r="C35" s="5"/>
      <c r="D35" s="5"/>
      <c r="E35" s="5"/>
    </row>
    <row r="36" spans="2:5">
      <c r="B36" s="5"/>
      <c r="C36" s="5"/>
      <c r="D36" s="5"/>
      <c r="E36" s="5"/>
    </row>
    <row r="37" spans="2:5">
      <c r="B37" s="5"/>
      <c r="C37" s="5"/>
      <c r="D37" s="5"/>
      <c r="E37" s="5"/>
    </row>
    <row r="38" spans="2:5">
      <c r="B38" s="5"/>
      <c r="C38" s="5"/>
      <c r="D38" s="5"/>
      <c r="E38" s="5"/>
    </row>
    <row r="39" spans="2:5">
      <c r="B39" s="5"/>
      <c r="C39" s="5"/>
      <c r="D39" s="5"/>
      <c r="E39" s="5"/>
    </row>
    <row r="40" spans="2:5">
      <c r="B40" s="5"/>
      <c r="C40" s="5"/>
      <c r="D40" s="5"/>
      <c r="E40" s="5"/>
    </row>
    <row r="41" spans="2:5">
      <c r="B41" s="5"/>
      <c r="C41" s="5"/>
      <c r="D41" s="5"/>
      <c r="E41" s="5"/>
    </row>
    <row r="42" spans="2:5">
      <c r="B42" s="5"/>
      <c r="C42" s="5"/>
      <c r="D42" s="5"/>
      <c r="E42" s="5"/>
    </row>
    <row r="43" spans="2:5">
      <c r="B43" s="5"/>
      <c r="C43" s="5"/>
      <c r="D43" s="5"/>
      <c r="E43" s="5"/>
    </row>
    <row r="44" spans="2:5">
      <c r="B44" s="5"/>
      <c r="C44" s="5"/>
      <c r="D44" s="5"/>
      <c r="E44" s="5"/>
    </row>
    <row r="45" spans="2:5">
      <c r="B45" s="5"/>
      <c r="C45" s="5"/>
      <c r="D45" s="5"/>
      <c r="E45" s="5"/>
    </row>
    <row r="46" spans="2:5">
      <c r="B46" s="5"/>
      <c r="C46" s="5"/>
      <c r="D46" s="5"/>
      <c r="E46" s="5"/>
    </row>
    <row r="47" spans="2:5">
      <c r="B47" s="5"/>
      <c r="C47" s="5"/>
      <c r="D47" s="5"/>
      <c r="E47" s="5"/>
    </row>
    <row r="48" spans="2:5">
      <c r="B48" s="5"/>
      <c r="C48" s="5"/>
      <c r="D48" s="5"/>
      <c r="E48" s="5"/>
    </row>
    <row r="49" spans="2:5">
      <c r="B49" s="5"/>
      <c r="C49" s="5"/>
      <c r="D49" s="5"/>
      <c r="E49" s="5"/>
    </row>
    <row r="50" spans="2:5">
      <c r="B50" s="5"/>
      <c r="C50" s="5"/>
      <c r="D50" s="5"/>
      <c r="E50" s="5"/>
    </row>
    <row r="51" spans="2:5">
      <c r="B51" s="5"/>
      <c r="C51" s="5"/>
      <c r="D51" s="5"/>
      <c r="E51" s="5"/>
    </row>
    <row r="52" spans="2:5">
      <c r="B52" s="5"/>
      <c r="C52" s="5"/>
      <c r="D52" s="5"/>
      <c r="E52" s="5"/>
    </row>
    <row r="53" spans="2:5">
      <c r="B53" s="5"/>
      <c r="C53" s="5"/>
      <c r="D53" s="5"/>
      <c r="E53" s="5"/>
    </row>
    <row r="54" spans="2:5">
      <c r="B54" s="5"/>
      <c r="C54" s="5"/>
      <c r="D54" s="5"/>
      <c r="E54" s="5"/>
    </row>
    <row r="55" spans="2:5">
      <c r="B55" s="5"/>
      <c r="C55" s="5"/>
      <c r="D55" s="5"/>
      <c r="E55" s="5"/>
    </row>
    <row r="56" spans="2:5">
      <c r="B56" s="5"/>
      <c r="C56" s="5"/>
      <c r="D56" s="5"/>
      <c r="E56" s="5"/>
    </row>
    <row r="57" spans="2:5">
      <c r="B57" s="5"/>
      <c r="C57" s="5"/>
      <c r="D57" s="5"/>
      <c r="E57" s="5"/>
    </row>
    <row r="58" spans="2:5">
      <c r="B58" s="5"/>
      <c r="C58" s="5"/>
      <c r="D58" s="5"/>
      <c r="E58" s="5"/>
    </row>
    <row r="59" spans="2:5">
      <c r="B59" s="5"/>
      <c r="C59" s="5"/>
      <c r="D59" s="5"/>
      <c r="E59" s="5"/>
    </row>
    <row r="60" spans="2:5">
      <c r="B60" s="5"/>
      <c r="C60" s="5"/>
      <c r="D60" s="5"/>
      <c r="E60" s="5"/>
    </row>
    <row r="61" spans="2:5">
      <c r="B61" s="5"/>
      <c r="C61" s="5"/>
      <c r="D61" s="5"/>
      <c r="E61" s="5"/>
    </row>
    <row r="62" spans="2:5">
      <c r="B62" s="5"/>
      <c r="C62" s="5"/>
      <c r="D62" s="5"/>
      <c r="E62" s="5"/>
    </row>
    <row r="63" spans="2:5">
      <c r="B63" s="5"/>
      <c r="C63" s="5"/>
      <c r="D63" s="5"/>
      <c r="E63" s="5"/>
    </row>
    <row r="64" spans="2:5">
      <c r="B64" s="5"/>
      <c r="C64" s="5"/>
      <c r="D64" s="5"/>
      <c r="E64" s="5"/>
    </row>
    <row r="65" spans="2:5">
      <c r="B65" s="5"/>
      <c r="C65" s="5"/>
      <c r="D65" s="5"/>
      <c r="E65" s="5"/>
    </row>
    <row r="66" spans="2:5">
      <c r="B66" s="5"/>
      <c r="C66" s="5"/>
      <c r="D66" s="5"/>
      <c r="E66" s="5"/>
    </row>
    <row r="67" spans="2:5">
      <c r="B67" s="5"/>
      <c r="C67" s="5"/>
      <c r="D67" s="5"/>
      <c r="E67" s="5"/>
    </row>
    <row r="68" spans="2:5">
      <c r="B68" s="5"/>
      <c r="C68" s="5"/>
      <c r="D68" s="5"/>
      <c r="E68" s="5"/>
    </row>
    <row r="69" spans="2:5">
      <c r="B69" s="5"/>
      <c r="C69" s="5"/>
      <c r="D69" s="5"/>
      <c r="E69" s="5"/>
    </row>
    <row r="70" spans="2:5">
      <c r="B70" s="5"/>
      <c r="C70" s="5"/>
      <c r="D70" s="5"/>
      <c r="E70" s="5"/>
    </row>
    <row r="71" spans="2:5">
      <c r="B71" s="5"/>
      <c r="C71" s="5"/>
      <c r="D71" s="5"/>
      <c r="E71" s="5"/>
    </row>
    <row r="72" spans="2:5">
      <c r="B72" s="5"/>
      <c r="C72" s="5"/>
      <c r="D72" s="5"/>
      <c r="E72" s="5"/>
    </row>
    <row r="73" spans="2:5">
      <c r="B73" s="5"/>
      <c r="C73" s="5"/>
      <c r="D73" s="5"/>
      <c r="E73" s="5"/>
    </row>
    <row r="74" spans="2:5">
      <c r="B74" s="5"/>
      <c r="C74" s="5"/>
      <c r="D74" s="5"/>
      <c r="E74" s="5"/>
    </row>
    <row r="75" spans="2:5">
      <c r="B75" s="5"/>
      <c r="C75" s="5"/>
      <c r="D75" s="5"/>
      <c r="E75" s="5"/>
    </row>
    <row r="76" spans="2:5">
      <c r="B76" s="5"/>
      <c r="C76" s="5"/>
      <c r="D76" s="5"/>
      <c r="E76" s="5"/>
    </row>
    <row r="77" spans="2:5">
      <c r="B77" s="5"/>
      <c r="C77" s="5"/>
      <c r="D77" s="5"/>
      <c r="E77" s="5"/>
    </row>
  </sheetData>
  <mergeCells count="1">
    <mergeCell ref="B2:D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24EDC-3DFA-4BCF-A860-1A644A8C58FF}">
  <dimension ref="A1:C145"/>
  <sheetViews>
    <sheetView workbookViewId="0"/>
  </sheetViews>
  <sheetFormatPr defaultRowHeight="15"/>
  <cols>
    <col min="1" max="1" width="28.7109375" customWidth="1"/>
    <col min="2" max="2" width="12.7109375" customWidth="1"/>
    <col min="3" max="3" width="48.7109375" customWidth="1"/>
  </cols>
  <sheetData>
    <row r="1" spans="1:3">
      <c r="A1" s="3" t="s">
        <v>17</v>
      </c>
      <c r="B1" s="3" t="s">
        <v>16</v>
      </c>
      <c r="C1" s="3" t="s">
        <v>20</v>
      </c>
    </row>
    <row r="2" spans="1:3">
      <c r="A2" t="s">
        <v>14</v>
      </c>
      <c r="B2" s="6">
        <v>1990</v>
      </c>
      <c r="C2" s="4">
        <f>IF(COUNTIFS(mapbiomas_peru_collection_4_deforestation_crossing_biomes_political_level_2_poli4[territor_level_2_1],A2,mapbiomas_peru_collection_4_deforestation_crossing_biomes_political_level_2_poli4[transition],4,mapbiomas_peru_collection_4_deforestation_crossing_biomes_political_level_2_poli4[1990],"&lt;&gt;")=0,"",SUMIFS(mapbiomas_peru_collection_4_deforestation_crossing_biomes_political_level_2_poli4[1990],mapbiomas_peru_collection_4_deforestation_crossing_biomes_political_level_2_poli4[territor_level_2_1],A2,mapbiomas_peru_collection_4_deforestation_crossing_biomes_political_level_2_poli4[transition],4))</f>
        <v>8155723.6999999993</v>
      </c>
    </row>
    <row r="3" spans="1:3">
      <c r="A3" t="s">
        <v>14</v>
      </c>
      <c r="B3" s="6">
        <v>1991</v>
      </c>
      <c r="C3" s="4">
        <f>IF(COUNTIFS(mapbiomas_peru_collection_4_deforestation_crossing_biomes_political_level_2_poli4[territor_level_2_1],A3,mapbiomas_peru_collection_4_deforestation_crossing_biomes_political_level_2_poli4[transition],4,mapbiomas_peru_collection_4_deforestation_crossing_biomes_political_level_2_poli4[1991],"&lt;&gt;")=0,"",SUMIFS(mapbiomas_peru_collection_4_deforestation_crossing_biomes_political_level_2_poli4[1991],mapbiomas_peru_collection_4_deforestation_crossing_biomes_political_level_2_poli4[territor_level_2_1],A3,mapbiomas_peru_collection_4_deforestation_crossing_biomes_political_level_2_poli4[transition],4))</f>
        <v>10119800</v>
      </c>
    </row>
    <row r="4" spans="1:3">
      <c r="A4" t="s">
        <v>14</v>
      </c>
      <c r="B4" s="6">
        <v>1992</v>
      </c>
      <c r="C4" s="4">
        <f>IF(COUNTIFS(mapbiomas_peru_collection_4_deforestation_crossing_biomes_political_level_2_poli4[territor_level_2_1],A4,mapbiomas_peru_collection_4_deforestation_crossing_biomes_political_level_2_poli4[transition],4,mapbiomas_peru_collection_4_deforestation_crossing_biomes_political_level_2_poli4[1992],"&lt;&gt;")=0,"",SUMIFS(mapbiomas_peru_collection_4_deforestation_crossing_biomes_political_level_2_poli4[1992],mapbiomas_peru_collection_4_deforestation_crossing_biomes_political_level_2_poli4[territor_level_2_1],A4,mapbiomas_peru_collection_4_deforestation_crossing_biomes_political_level_2_poli4[transition],4))</f>
        <v>7185900</v>
      </c>
    </row>
    <row r="5" spans="1:3">
      <c r="A5" t="s">
        <v>14</v>
      </c>
      <c r="B5" s="6">
        <v>1993</v>
      </c>
      <c r="C5" s="4">
        <f>IF(COUNTIFS(mapbiomas_peru_collection_4_deforestation_crossing_biomes_political_level_2_poli4[territor_level_2_1],A5,mapbiomas_peru_collection_4_deforestation_crossing_biomes_political_level_2_poli4[transition],4,mapbiomas_peru_collection_4_deforestation_crossing_biomes_political_level_2_poli4[1993],"&lt;&gt;")=0,"",SUMIFS(mapbiomas_peru_collection_4_deforestation_crossing_biomes_political_level_2_poli4[1993],mapbiomas_peru_collection_4_deforestation_crossing_biomes_political_level_2_poli4[territor_level_2_1],A5,mapbiomas_peru_collection_4_deforestation_crossing_biomes_political_level_2_poli4[transition],4))</f>
        <v>8095800</v>
      </c>
    </row>
    <row r="6" spans="1:3">
      <c r="A6" t="s">
        <v>14</v>
      </c>
      <c r="B6" s="6">
        <v>1994</v>
      </c>
      <c r="C6" s="4">
        <f>IF(COUNTIFS(mapbiomas_peru_collection_4_deforestation_crossing_biomes_political_level_2_poli4[territor_level_2_1],A6,mapbiomas_peru_collection_4_deforestation_crossing_biomes_political_level_2_poli4[transition],4,mapbiomas_peru_collection_4_deforestation_crossing_biomes_political_level_2_poli4[1994],"&lt;&gt;")=0,"",SUMIFS(mapbiomas_peru_collection_4_deforestation_crossing_biomes_political_level_2_poli4[1994],mapbiomas_peru_collection_4_deforestation_crossing_biomes_political_level_2_poli4[territor_level_2_1],A6,mapbiomas_peru_collection_4_deforestation_crossing_biomes_political_level_2_poli4[transition],4))</f>
        <v>8656600</v>
      </c>
    </row>
    <row r="7" spans="1:3">
      <c r="A7" t="s">
        <v>14</v>
      </c>
      <c r="B7" s="6">
        <v>1995</v>
      </c>
      <c r="C7" s="4">
        <f>IF(COUNTIFS(mapbiomas_peru_collection_4_deforestation_crossing_biomes_political_level_2_poli4[territor_level_2_1],A7,mapbiomas_peru_collection_4_deforestation_crossing_biomes_political_level_2_poli4[transition],4,mapbiomas_peru_collection_4_deforestation_crossing_biomes_political_level_2_poli4[1995],"&lt;&gt;")=0,"",SUMIFS(mapbiomas_peru_collection_4_deforestation_crossing_biomes_political_level_2_poli4[1995],mapbiomas_peru_collection_4_deforestation_crossing_biomes_political_level_2_poli4[territor_level_2_1],A7,mapbiomas_peru_collection_4_deforestation_crossing_biomes_political_level_2_poli4[transition],4))</f>
        <v>7512800</v>
      </c>
    </row>
    <row r="8" spans="1:3">
      <c r="A8" t="s">
        <v>14</v>
      </c>
      <c r="B8" s="6">
        <v>1996</v>
      </c>
      <c r="C8" s="4">
        <f>IF(COUNTIFS(mapbiomas_peru_collection_4_deforestation_crossing_biomes_political_level_2_poli4[territor_level_2_1],A8,mapbiomas_peru_collection_4_deforestation_crossing_biomes_political_level_2_poli4[transition],4,mapbiomas_peru_collection_4_deforestation_crossing_biomes_political_level_2_poli4[1996],"&lt;&gt;")=0,"",SUMIFS(mapbiomas_peru_collection_4_deforestation_crossing_biomes_political_level_2_poli4[1996],mapbiomas_peru_collection_4_deforestation_crossing_biomes_political_level_2_poli4[territor_level_2_1],A8,mapbiomas_peru_collection_4_deforestation_crossing_biomes_political_level_2_poli4[transition],4))</f>
        <v>9640600</v>
      </c>
    </row>
    <row r="9" spans="1:3">
      <c r="A9" t="s">
        <v>14</v>
      </c>
      <c r="B9" s="6">
        <v>1997</v>
      </c>
      <c r="C9" s="4">
        <f>IF(COUNTIFS(mapbiomas_peru_collection_4_deforestation_crossing_biomes_political_level_2_poli4[territor_level_2_1],A9,mapbiomas_peru_collection_4_deforestation_crossing_biomes_political_level_2_poli4[transition],4,mapbiomas_peru_collection_4_deforestation_crossing_biomes_political_level_2_poli4[1997],"&lt;&gt;")=0,"",SUMIFS(mapbiomas_peru_collection_4_deforestation_crossing_biomes_political_level_2_poli4[1997],mapbiomas_peru_collection_4_deforestation_crossing_biomes_political_level_2_poli4[territor_level_2_1],A9,mapbiomas_peru_collection_4_deforestation_crossing_biomes_political_level_2_poli4[transition],4))</f>
        <v>9050800</v>
      </c>
    </row>
    <row r="10" spans="1:3">
      <c r="A10" t="s">
        <v>14</v>
      </c>
      <c r="B10" s="6">
        <v>1998</v>
      </c>
      <c r="C10" s="4">
        <f>IF(COUNTIFS(mapbiomas_peru_collection_4_deforestation_crossing_biomes_political_level_2_poli4[territor_level_2_1],A10,mapbiomas_peru_collection_4_deforestation_crossing_biomes_political_level_2_poli4[transition],4,mapbiomas_peru_collection_4_deforestation_crossing_biomes_political_level_2_poli4[1998],"&lt;&gt;")=0,"",SUMIFS(mapbiomas_peru_collection_4_deforestation_crossing_biomes_political_level_2_poli4[1998],mapbiomas_peru_collection_4_deforestation_crossing_biomes_political_level_2_poli4[territor_level_2_1],A10,mapbiomas_peru_collection_4_deforestation_crossing_biomes_political_level_2_poli4[transition],4))</f>
        <v>9984300</v>
      </c>
    </row>
    <row r="11" spans="1:3">
      <c r="A11" t="s">
        <v>14</v>
      </c>
      <c r="B11" s="6">
        <v>1999</v>
      </c>
      <c r="C11" s="4">
        <f>IF(COUNTIFS(mapbiomas_peru_collection_4_deforestation_crossing_biomes_political_level_2_poli4[territor_level_2_1],A11,mapbiomas_peru_collection_4_deforestation_crossing_biomes_political_level_2_poli4[transition],4,mapbiomas_peru_collection_4_deforestation_crossing_biomes_political_level_2_poli4[1999],"&lt;&gt;")=0,"",SUMIFS(mapbiomas_peru_collection_4_deforestation_crossing_biomes_political_level_2_poli4[1999],mapbiomas_peru_collection_4_deforestation_crossing_biomes_political_level_2_poli4[territor_level_2_1],A11,mapbiomas_peru_collection_4_deforestation_crossing_biomes_political_level_2_poli4[transition],4))</f>
        <v>9005000</v>
      </c>
    </row>
    <row r="12" spans="1:3">
      <c r="A12" t="s">
        <v>14</v>
      </c>
      <c r="B12" s="6">
        <v>2000</v>
      </c>
      <c r="C12" s="4">
        <f>IF(COUNTIFS(mapbiomas_peru_collection_4_deforestation_crossing_biomes_political_level_2_poli4[territor_level_2_1],A12,mapbiomas_peru_collection_4_deforestation_crossing_biomes_political_level_2_poli4[transition],4,mapbiomas_peru_collection_4_deforestation_crossing_biomes_political_level_2_poli4[2000],"&lt;&gt;")=0,"",SUMIFS(mapbiomas_peru_collection_4_deforestation_crossing_biomes_political_level_2_poli4[2000],mapbiomas_peru_collection_4_deforestation_crossing_biomes_political_level_2_poli4[territor_level_2_1],A12,mapbiomas_peru_collection_4_deforestation_crossing_biomes_political_level_2_poli4[transition],4))</f>
        <v>7807000</v>
      </c>
    </row>
    <row r="13" spans="1:3">
      <c r="A13" t="s">
        <v>14</v>
      </c>
      <c r="B13" s="6">
        <v>2001</v>
      </c>
      <c r="C13" s="4">
        <f>IF(COUNTIFS(mapbiomas_peru_collection_4_deforestation_crossing_biomes_political_level_2_poli4[territor_level_2_1],A13,mapbiomas_peru_collection_4_deforestation_crossing_biomes_political_level_2_poli4[transition],4,mapbiomas_peru_collection_4_deforestation_crossing_biomes_political_level_2_poli4[2001],"&lt;&gt;")=0,"",SUMIFS(mapbiomas_peru_collection_4_deforestation_crossing_biomes_political_level_2_poli4[2001],mapbiomas_peru_collection_4_deforestation_crossing_biomes_political_level_2_poli4[territor_level_2_1],A13,mapbiomas_peru_collection_4_deforestation_crossing_biomes_political_level_2_poli4[transition],4))</f>
        <v>9116000</v>
      </c>
    </row>
    <row r="14" spans="1:3">
      <c r="A14" t="s">
        <v>14</v>
      </c>
      <c r="B14" s="6">
        <v>2002</v>
      </c>
      <c r="C14" s="4">
        <f>IF(COUNTIFS(mapbiomas_peru_collection_4_deforestation_crossing_biomes_political_level_2_poli4[territor_level_2_1],A14,mapbiomas_peru_collection_4_deforestation_crossing_biomes_political_level_2_poli4[transition],4,mapbiomas_peru_collection_4_deforestation_crossing_biomes_political_level_2_poli4[2002],"&lt;&gt;")=0,"",SUMIFS(mapbiomas_peru_collection_4_deforestation_crossing_biomes_political_level_2_poli4[2002],mapbiomas_peru_collection_4_deforestation_crossing_biomes_political_level_2_poli4[territor_level_2_1],A14,mapbiomas_peru_collection_4_deforestation_crossing_biomes_political_level_2_poli4[transition],4))</f>
        <v>8540500</v>
      </c>
    </row>
    <row r="15" spans="1:3">
      <c r="A15" t="s">
        <v>14</v>
      </c>
      <c r="B15" s="6">
        <v>2003</v>
      </c>
      <c r="C15" s="4">
        <f>IF(COUNTIFS(mapbiomas_peru_collection_4_deforestation_crossing_biomes_political_level_2_poli4[territor_level_2_1],A15,mapbiomas_peru_collection_4_deforestation_crossing_biomes_political_level_2_poli4[transition],4,mapbiomas_peru_collection_4_deforestation_crossing_biomes_political_level_2_poli4[2003],"&lt;&gt;")=0,"",SUMIFS(mapbiomas_peru_collection_4_deforestation_crossing_biomes_political_level_2_poli4[2003],mapbiomas_peru_collection_4_deforestation_crossing_biomes_political_level_2_poli4[territor_level_2_1],A15,mapbiomas_peru_collection_4_deforestation_crossing_biomes_political_level_2_poli4[transition],4))</f>
        <v>8655200</v>
      </c>
    </row>
    <row r="16" spans="1:3">
      <c r="A16" t="s">
        <v>14</v>
      </c>
      <c r="B16" s="6">
        <v>2004</v>
      </c>
      <c r="C16" s="4">
        <f>IF(COUNTIFS(mapbiomas_peru_collection_4_deforestation_crossing_biomes_political_level_2_poli4[territor_level_2_1],A16,mapbiomas_peru_collection_4_deforestation_crossing_biomes_political_level_2_poli4[transition],4,mapbiomas_peru_collection_4_deforestation_crossing_biomes_political_level_2_poli4[2004],"&lt;&gt;")=0,"",SUMIFS(mapbiomas_peru_collection_4_deforestation_crossing_biomes_political_level_2_poli4[2004],mapbiomas_peru_collection_4_deforestation_crossing_biomes_political_level_2_poli4[territor_level_2_1],A16,mapbiomas_peru_collection_4_deforestation_crossing_biomes_political_level_2_poli4[transition],4))</f>
        <v>7498400</v>
      </c>
    </row>
    <row r="17" spans="1:3">
      <c r="A17" t="s">
        <v>14</v>
      </c>
      <c r="B17" s="6">
        <v>2005</v>
      </c>
      <c r="C17" s="4">
        <f>IF(COUNTIFS(mapbiomas_peru_collection_4_deforestation_crossing_biomes_political_level_2_poli4[territor_level_2_1],A17,mapbiomas_peru_collection_4_deforestation_crossing_biomes_political_level_2_poli4[transition],4,mapbiomas_peru_collection_4_deforestation_crossing_biomes_political_level_2_poli4[2005],"&lt;&gt;")=0,"",SUMIFS(mapbiomas_peru_collection_4_deforestation_crossing_biomes_political_level_2_poli4[2005],mapbiomas_peru_collection_4_deforestation_crossing_biomes_political_level_2_poli4[territor_level_2_1],A17,mapbiomas_peru_collection_4_deforestation_crossing_biomes_political_level_2_poli4[transition],4))</f>
        <v>10317500</v>
      </c>
    </row>
    <row r="18" spans="1:3">
      <c r="A18" t="s">
        <v>14</v>
      </c>
      <c r="B18" s="6">
        <v>2006</v>
      </c>
      <c r="C18" s="4">
        <f>IF(COUNTIFS(mapbiomas_peru_collection_4_deforestation_crossing_biomes_political_level_2_poli4[territor_level_2_1],A18,mapbiomas_peru_collection_4_deforestation_crossing_biomes_political_level_2_poli4[transition],4,mapbiomas_peru_collection_4_deforestation_crossing_biomes_political_level_2_poli4[2006],"&lt;&gt;")=0,"",SUMIFS(mapbiomas_peru_collection_4_deforestation_crossing_biomes_political_level_2_poli4[2006],mapbiomas_peru_collection_4_deforestation_crossing_biomes_political_level_2_poli4[territor_level_2_1],A18,mapbiomas_peru_collection_4_deforestation_crossing_biomes_political_level_2_poli4[transition],4))</f>
        <v>8015200</v>
      </c>
    </row>
    <row r="19" spans="1:3">
      <c r="A19" t="s">
        <v>14</v>
      </c>
      <c r="B19" s="6">
        <v>2007</v>
      </c>
      <c r="C19" s="4">
        <f>IF(COUNTIFS(mapbiomas_peru_collection_4_deforestation_crossing_biomes_political_level_2_poli4[territor_level_2_1],A19,mapbiomas_peru_collection_4_deforestation_crossing_biomes_political_level_2_poli4[transition],4,mapbiomas_peru_collection_4_deforestation_crossing_biomes_political_level_2_poli4[2007],"&lt;&gt;")=0,"",SUMIFS(mapbiomas_peru_collection_4_deforestation_crossing_biomes_political_level_2_poli4[2007],mapbiomas_peru_collection_4_deforestation_crossing_biomes_political_level_2_poli4[territor_level_2_1],A19,mapbiomas_peru_collection_4_deforestation_crossing_biomes_political_level_2_poli4[transition],4))</f>
        <v>8994600</v>
      </c>
    </row>
    <row r="20" spans="1:3">
      <c r="A20" t="s">
        <v>14</v>
      </c>
      <c r="B20" s="6">
        <v>2008</v>
      </c>
      <c r="C20" s="4">
        <f>IF(COUNTIFS(mapbiomas_peru_collection_4_deforestation_crossing_biomes_political_level_2_poli4[territor_level_2_1],A20,mapbiomas_peru_collection_4_deforestation_crossing_biomes_political_level_2_poli4[transition],4,mapbiomas_peru_collection_4_deforestation_crossing_biomes_political_level_2_poli4[2008],"&lt;&gt;")=0,"",SUMIFS(mapbiomas_peru_collection_4_deforestation_crossing_biomes_political_level_2_poli4[2008],mapbiomas_peru_collection_4_deforestation_crossing_biomes_political_level_2_poli4[territor_level_2_1],A20,mapbiomas_peru_collection_4_deforestation_crossing_biomes_political_level_2_poli4[transition],4))</f>
        <v>9496300</v>
      </c>
    </row>
    <row r="21" spans="1:3">
      <c r="A21" t="s">
        <v>14</v>
      </c>
      <c r="B21" s="6">
        <v>2009</v>
      </c>
      <c r="C21" s="4">
        <f>IF(COUNTIFS(mapbiomas_peru_collection_4_deforestation_crossing_biomes_political_level_2_poli4[territor_level_2_1],A21,mapbiomas_peru_collection_4_deforestation_crossing_biomes_political_level_2_poli4[transition],4,mapbiomas_peru_collection_4_deforestation_crossing_biomes_political_level_2_poli4[2009],"&lt;&gt;")=0,"",SUMIFS(mapbiomas_peru_collection_4_deforestation_crossing_biomes_political_level_2_poli4[2009],mapbiomas_peru_collection_4_deforestation_crossing_biomes_political_level_2_poli4[territor_level_2_1],A21,mapbiomas_peru_collection_4_deforestation_crossing_biomes_political_level_2_poli4[transition],4))</f>
        <v>10918400</v>
      </c>
    </row>
    <row r="22" spans="1:3">
      <c r="A22" t="s">
        <v>14</v>
      </c>
      <c r="B22" s="6">
        <v>2010</v>
      </c>
      <c r="C22" s="4">
        <f>IF(COUNTIFS(mapbiomas_peru_collection_4_deforestation_crossing_biomes_political_level_2_poli4[territor_level_2_1],A22,mapbiomas_peru_collection_4_deforestation_crossing_biomes_political_level_2_poli4[transition],4,mapbiomas_peru_collection_4_deforestation_crossing_biomes_political_level_2_poli4[2010],"&lt;&gt;")=0,"",SUMIFS(mapbiomas_peru_collection_4_deforestation_crossing_biomes_political_level_2_poli4[2010],mapbiomas_peru_collection_4_deforestation_crossing_biomes_political_level_2_poli4[territor_level_2_1],A22,mapbiomas_peru_collection_4_deforestation_crossing_biomes_political_level_2_poli4[transition],4))</f>
        <v>10165200</v>
      </c>
    </row>
    <row r="23" spans="1:3">
      <c r="A23" t="s">
        <v>14</v>
      </c>
      <c r="B23" s="6">
        <v>2011</v>
      </c>
      <c r="C23" s="4">
        <f>IF(COUNTIFS(mapbiomas_peru_collection_4_deforestation_crossing_biomes_political_level_2_poli4[territor_level_2_1],A23,mapbiomas_peru_collection_4_deforestation_crossing_biomes_political_level_2_poli4[transition],4,mapbiomas_peru_collection_4_deforestation_crossing_biomes_political_level_2_poli4[2011],"&lt;&gt;")=0,"",SUMIFS(mapbiomas_peru_collection_4_deforestation_crossing_biomes_political_level_2_poli4[2011],mapbiomas_peru_collection_4_deforestation_crossing_biomes_political_level_2_poli4[territor_level_2_1],A23,mapbiomas_peru_collection_4_deforestation_crossing_biomes_political_level_2_poli4[transition],4))</f>
        <v>8069700</v>
      </c>
    </row>
    <row r="24" spans="1:3">
      <c r="A24" t="s">
        <v>14</v>
      </c>
      <c r="B24" s="6">
        <v>2012</v>
      </c>
      <c r="C24" s="4">
        <f>IF(COUNTIFS(mapbiomas_peru_collection_4_deforestation_crossing_biomes_political_level_2_poli4[territor_level_2_1],A24,mapbiomas_peru_collection_4_deforestation_crossing_biomes_political_level_2_poli4[transition],4,mapbiomas_peru_collection_4_deforestation_crossing_biomes_political_level_2_poli4[2012],"&lt;&gt;")=0,"",SUMIFS(mapbiomas_peru_collection_4_deforestation_crossing_biomes_political_level_2_poli4[2012],mapbiomas_peru_collection_4_deforestation_crossing_biomes_political_level_2_poli4[territor_level_2_1],A24,mapbiomas_peru_collection_4_deforestation_crossing_biomes_political_level_2_poli4[transition],4))</f>
        <v>11064900</v>
      </c>
    </row>
    <row r="25" spans="1:3">
      <c r="A25" t="s">
        <v>14</v>
      </c>
      <c r="B25" s="6">
        <v>2013</v>
      </c>
      <c r="C25" s="4">
        <f>IF(COUNTIFS(mapbiomas_peru_collection_4_deforestation_crossing_biomes_political_level_2_poli4[territor_level_2_1],A25,mapbiomas_peru_collection_4_deforestation_crossing_biomes_political_level_2_poli4[transition],4,mapbiomas_peru_collection_4_deforestation_crossing_biomes_political_level_2_poli4[2013],"&lt;&gt;")=0,"",SUMIFS(mapbiomas_peru_collection_4_deforestation_crossing_biomes_political_level_2_poli4[2013],mapbiomas_peru_collection_4_deforestation_crossing_biomes_political_level_2_poli4[territor_level_2_1],A25,mapbiomas_peru_collection_4_deforestation_crossing_biomes_political_level_2_poli4[transition],4))</f>
        <v>10711900</v>
      </c>
    </row>
    <row r="26" spans="1:3">
      <c r="A26" t="s">
        <v>14</v>
      </c>
      <c r="B26" s="6">
        <v>2014</v>
      </c>
      <c r="C26" s="4">
        <f>IF(COUNTIFS(mapbiomas_peru_collection_4_deforestation_crossing_biomes_political_level_2_poli4[territor_level_2_1],A26,mapbiomas_peru_collection_4_deforestation_crossing_biomes_political_level_2_poli4[transition],4,mapbiomas_peru_collection_4_deforestation_crossing_biomes_political_level_2_poli4[2014],"&lt;&gt;")=0,"",SUMIFS(mapbiomas_peru_collection_4_deforestation_crossing_biomes_political_level_2_poli4[2014],mapbiomas_peru_collection_4_deforestation_crossing_biomes_political_level_2_poli4[territor_level_2_1],A26,mapbiomas_peru_collection_4_deforestation_crossing_biomes_political_level_2_poli4[transition],4))</f>
        <v>9461500</v>
      </c>
    </row>
    <row r="27" spans="1:3">
      <c r="A27" t="s">
        <v>14</v>
      </c>
      <c r="B27" s="6">
        <v>2015</v>
      </c>
      <c r="C27" s="4">
        <f>IF(COUNTIFS(mapbiomas_peru_collection_4_deforestation_crossing_biomes_political_level_2_poli4[territor_level_2_1],A27,mapbiomas_peru_collection_4_deforestation_crossing_biomes_political_level_2_poli4[transition],4,mapbiomas_peru_collection_4_deforestation_crossing_biomes_political_level_2_poli4[2015],"&lt;&gt;")=0,"",SUMIFS(mapbiomas_peru_collection_4_deforestation_crossing_biomes_political_level_2_poli4[2015],mapbiomas_peru_collection_4_deforestation_crossing_biomes_political_level_2_poli4[territor_level_2_1],A27,mapbiomas_peru_collection_4_deforestation_crossing_biomes_political_level_2_poli4[transition],4))</f>
        <v>9116800</v>
      </c>
    </row>
    <row r="28" spans="1:3">
      <c r="A28" t="s">
        <v>14</v>
      </c>
      <c r="B28" s="6">
        <v>2016</v>
      </c>
      <c r="C28" s="4">
        <f>IF(COUNTIFS(mapbiomas_peru_collection_4_deforestation_crossing_biomes_political_level_2_poli4[territor_level_2_1],A28,mapbiomas_peru_collection_4_deforestation_crossing_biomes_political_level_2_poli4[transition],4,mapbiomas_peru_collection_4_deforestation_crossing_biomes_political_level_2_poli4[2016],"&lt;&gt;")=0,"",SUMIFS(mapbiomas_peru_collection_4_deforestation_crossing_biomes_political_level_2_poli4[2016],mapbiomas_peru_collection_4_deforestation_crossing_biomes_political_level_2_poli4[territor_level_2_1],A28,mapbiomas_peru_collection_4_deforestation_crossing_biomes_political_level_2_poli4[transition],4))</f>
        <v>8216500</v>
      </c>
    </row>
    <row r="29" spans="1:3">
      <c r="A29" t="s">
        <v>14</v>
      </c>
      <c r="B29" s="6">
        <v>2017</v>
      </c>
      <c r="C29" s="4">
        <f>IF(COUNTIFS(mapbiomas_peru_collection_4_deforestation_crossing_biomes_political_level_2_poli4[territor_level_2_1],A29,mapbiomas_peru_collection_4_deforestation_crossing_biomes_political_level_2_poli4[transition],4,mapbiomas_peru_collection_4_deforestation_crossing_biomes_political_level_2_poli4[2017],"&lt;&gt;")=0,"",SUMIFS(mapbiomas_peru_collection_4_deforestation_crossing_biomes_political_level_2_poli4[2017],mapbiomas_peru_collection_4_deforestation_crossing_biomes_political_level_2_poli4[territor_level_2_1],A29,mapbiomas_peru_collection_4_deforestation_crossing_biomes_political_level_2_poli4[transition],4))</f>
        <v>9061700</v>
      </c>
    </row>
    <row r="30" spans="1:3">
      <c r="A30" t="s">
        <v>14</v>
      </c>
      <c r="B30" s="6">
        <v>2018</v>
      </c>
      <c r="C30" s="4">
        <f>IF(COUNTIFS(mapbiomas_peru_collection_4_deforestation_crossing_biomes_political_level_2_poli4[territor_level_2_1],A30,mapbiomas_peru_collection_4_deforestation_crossing_biomes_political_level_2_poli4[transition],4,mapbiomas_peru_collection_4_deforestation_crossing_biomes_political_level_2_poli4[2018],"&lt;&gt;")=0,"",SUMIFS(mapbiomas_peru_collection_4_deforestation_crossing_biomes_political_level_2_poli4[2018],mapbiomas_peru_collection_4_deforestation_crossing_biomes_political_level_2_poli4[territor_level_2_1],A30,mapbiomas_peru_collection_4_deforestation_crossing_biomes_political_level_2_poli4[transition],4))</f>
        <v>9939600</v>
      </c>
    </row>
    <row r="31" spans="1:3">
      <c r="A31" t="s">
        <v>14</v>
      </c>
      <c r="B31" s="6">
        <v>2019</v>
      </c>
      <c r="C31" s="4">
        <f>IF(COUNTIFS(mapbiomas_peru_collection_4_deforestation_crossing_biomes_political_level_2_poli4[territor_level_2_1],A31,mapbiomas_peru_collection_4_deforestation_crossing_biomes_political_level_2_poli4[transition],4,mapbiomas_peru_collection_4_deforestation_crossing_biomes_political_level_2_poli4[2019],"&lt;&gt;")=0,"",SUMIFS(mapbiomas_peru_collection_4_deforestation_crossing_biomes_political_level_2_poli4[2019],mapbiomas_peru_collection_4_deforestation_crossing_biomes_political_level_2_poli4[territor_level_2_1],A31,mapbiomas_peru_collection_4_deforestation_crossing_biomes_political_level_2_poli4[transition],4))</f>
        <v>9732100</v>
      </c>
    </row>
    <row r="32" spans="1:3">
      <c r="A32" t="s">
        <v>14</v>
      </c>
      <c r="B32" s="6">
        <v>2020</v>
      </c>
      <c r="C32" s="4">
        <f>IF(COUNTIFS(mapbiomas_peru_collection_4_deforestation_crossing_biomes_political_level_2_poli4[territor_level_2_1],A32,mapbiomas_peru_collection_4_deforestation_crossing_biomes_political_level_2_poli4[transition],4,mapbiomas_peru_collection_4_deforestation_crossing_biomes_political_level_2_poli4[2020],"&lt;&gt;")=0,"",SUMIFS(mapbiomas_peru_collection_4_deforestation_crossing_biomes_political_level_2_poli4[2020],mapbiomas_peru_collection_4_deforestation_crossing_biomes_political_level_2_poli4[territor_level_2_1],A32,mapbiomas_peru_collection_4_deforestation_crossing_biomes_political_level_2_poli4[transition],4))</f>
        <v>11604500</v>
      </c>
    </row>
    <row r="33" spans="1:3">
      <c r="A33" t="s">
        <v>14</v>
      </c>
      <c r="B33" s="6">
        <v>2021</v>
      </c>
      <c r="C33" s="4">
        <f>IF(COUNTIFS(mapbiomas_peru_collection_4_deforestation_crossing_biomes_political_level_2_poli4[territor_level_2_1],A33,mapbiomas_peru_collection_4_deforestation_crossing_biomes_political_level_2_poli4[transition],4,mapbiomas_peru_collection_4_deforestation_crossing_biomes_political_level_2_poli4[2021],"&lt;&gt;")=0,"",SUMIFS(mapbiomas_peru_collection_4_deforestation_crossing_biomes_political_level_2_poli4[2021],mapbiomas_peru_collection_4_deforestation_crossing_biomes_political_level_2_poli4[territor_level_2_1],A33,mapbiomas_peru_collection_4_deforestation_crossing_biomes_political_level_2_poli4[transition],4))</f>
        <v>10634800</v>
      </c>
    </row>
    <row r="34" spans="1:3">
      <c r="A34" t="s">
        <v>14</v>
      </c>
      <c r="B34" s="6">
        <v>2022</v>
      </c>
      <c r="C34" s="4">
        <f>IF(COUNTIFS(mapbiomas_peru_collection_4_deforestation_crossing_biomes_political_level_2_poli4[territor_level_2_1],A34,mapbiomas_peru_collection_4_deforestation_crossing_biomes_political_level_2_poli4[transition],4,mapbiomas_peru_collection_4_deforestation_crossing_biomes_political_level_2_poli4[2022],"&lt;&gt;")=0,"",SUMIFS(mapbiomas_peru_collection_4_deforestation_crossing_biomes_political_level_2_poli4[2022],mapbiomas_peru_collection_4_deforestation_crossing_biomes_political_level_2_poli4[territor_level_2_1],A34,mapbiomas_peru_collection_4_deforestation_crossing_biomes_political_level_2_poli4[transition],4))</f>
        <v>12679100</v>
      </c>
    </row>
    <row r="35" spans="1:3">
      <c r="A35" t="s">
        <v>14</v>
      </c>
      <c r="B35" s="6">
        <v>2023</v>
      </c>
      <c r="C35" s="4">
        <f>IF(COUNTIFS(mapbiomas_peru_collection_4_deforestation_crossing_biomes_political_level_2_poli4[territor_level_2_1],A35,mapbiomas_peru_collection_4_deforestation_crossing_biomes_political_level_2_poli4[transition],4,mapbiomas_peru_collection_4_deforestation_crossing_biomes_political_level_2_poli4[2023],"&lt;&gt;")=0,"",SUMIFS(mapbiomas_peru_collection_4_deforestation_crossing_biomes_political_level_2_poli4[2023],mapbiomas_peru_collection_4_deforestation_crossing_biomes_political_level_2_poli4[territor_level_2_1],A35,mapbiomas_peru_collection_4_deforestation_crossing_biomes_political_level_2_poli4[transition],4))</f>
        <v>13393600</v>
      </c>
    </row>
    <row r="36" spans="1:3">
      <c r="A36" t="s">
        <v>14</v>
      </c>
      <c r="B36" s="6">
        <v>2024</v>
      </c>
      <c r="C36" s="4">
        <f>IF(COUNTIFS(mapbiomas_peru_collection_4_deforestation_crossing_biomes_political_level_2_poli4[territor_level_2_1],A36,mapbiomas_peru_collection_4_deforestation_crossing_biomes_political_level_2_poli4[transition],4,mapbiomas_peru_collection_4_deforestation_crossing_biomes_political_level_2_poli4[2024],"&lt;&gt;")=0,"",SUMIFS(mapbiomas_peru_collection_4_deforestation_crossing_biomes_political_level_2_poli4[2024],mapbiomas_peru_collection_4_deforestation_crossing_biomes_political_level_2_poli4[territor_level_2_1],A36,mapbiomas_peru_collection_4_deforestation_crossing_biomes_political_level_2_poli4[transition],4))</f>
        <v>8544700</v>
      </c>
    </row>
    <row r="37" spans="1:3">
      <c r="A37" t="s">
        <v>14</v>
      </c>
      <c r="B37" s="6">
        <v>2025</v>
      </c>
      <c r="C37" s="4">
        <f>IF(COUNTIFS(mapbiomas_peru_collection_4_deforestation_crossing_biomes_political_level_2_poli4[territor_level_2_1],A37,mapbiomas_peru_collection_4_deforestation_crossing_biomes_political_level_2_poli4[transition],4,mapbiomas_peru_collection_4_deforestation_crossing_biomes_political_level_2_poli4[2025],"&lt;&gt;")=0,"",SUMIFS(mapbiomas_peru_collection_4_deforestation_crossing_biomes_political_level_2_poli4[2025],mapbiomas_peru_collection_4_deforestation_crossing_biomes_political_level_2_poli4[territor_level_2_1],A37,mapbiomas_peru_collection_4_deforestation_crossing_biomes_political_level_2_poli4[transition],4))</f>
        <v>12481600</v>
      </c>
    </row>
    <row r="38" spans="1:3">
      <c r="A38" t="s">
        <v>0</v>
      </c>
      <c r="B38" s="6">
        <v>1990</v>
      </c>
      <c r="C38" s="4">
        <f>IF(COUNTIFS(mapbiomas_peru_collection_4_deforestation_crossing_biomes_political_level_2_poli4[territor_level_2_1],A38,mapbiomas_peru_collection_4_deforestation_crossing_biomes_political_level_2_poli4[transition],4,mapbiomas_peru_collection_4_deforestation_crossing_biomes_political_level_2_poli4[1990],"&lt;&gt;")=0,"",SUMIFS(mapbiomas_peru_collection_4_deforestation_crossing_biomes_political_level_2_poli4[1990],mapbiomas_peru_collection_4_deforestation_crossing_biomes_political_level_2_poli4[territor_level_2_1],A38,mapbiomas_peru_collection_4_deforestation_crossing_biomes_political_level_2_poli4[transition],4))</f>
        <v>9243837</v>
      </c>
    </row>
    <row r="39" spans="1:3">
      <c r="A39" t="s">
        <v>0</v>
      </c>
      <c r="B39" s="6">
        <v>1991</v>
      </c>
      <c r="C39" s="4">
        <f>IF(COUNTIFS(mapbiomas_peru_collection_4_deforestation_crossing_biomes_political_level_2_poli4[territor_level_2_1],A39,mapbiomas_peru_collection_4_deforestation_crossing_biomes_political_level_2_poli4[transition],4,mapbiomas_peru_collection_4_deforestation_crossing_biomes_political_level_2_poli4[1991],"&lt;&gt;")=0,"",SUMIFS(mapbiomas_peru_collection_4_deforestation_crossing_biomes_political_level_2_poli4[1991],mapbiomas_peru_collection_4_deforestation_crossing_biomes_political_level_2_poli4[territor_level_2_1],A39,mapbiomas_peru_collection_4_deforestation_crossing_biomes_political_level_2_poli4[transition],4))</f>
        <v>4954300</v>
      </c>
    </row>
    <row r="40" spans="1:3">
      <c r="A40" t="s">
        <v>0</v>
      </c>
      <c r="B40" s="6">
        <v>1992</v>
      </c>
      <c r="C40" s="4">
        <f>IF(COUNTIFS(mapbiomas_peru_collection_4_deforestation_crossing_biomes_political_level_2_poli4[territor_level_2_1],A40,mapbiomas_peru_collection_4_deforestation_crossing_biomes_political_level_2_poli4[transition],4,mapbiomas_peru_collection_4_deforestation_crossing_biomes_political_level_2_poli4[1992],"&lt;&gt;")=0,"",SUMIFS(mapbiomas_peru_collection_4_deforestation_crossing_biomes_political_level_2_poli4[1992],mapbiomas_peru_collection_4_deforestation_crossing_biomes_political_level_2_poli4[territor_level_2_1],A40,mapbiomas_peru_collection_4_deforestation_crossing_biomes_political_level_2_poli4[transition],4))</f>
        <v>4430400</v>
      </c>
    </row>
    <row r="41" spans="1:3">
      <c r="A41" t="s">
        <v>0</v>
      </c>
      <c r="B41" s="6">
        <v>1993</v>
      </c>
      <c r="C41" s="4">
        <f>IF(COUNTIFS(mapbiomas_peru_collection_4_deforestation_crossing_biomes_political_level_2_poli4[territor_level_2_1],A41,mapbiomas_peru_collection_4_deforestation_crossing_biomes_political_level_2_poli4[transition],4,mapbiomas_peru_collection_4_deforestation_crossing_biomes_political_level_2_poli4[1993],"&lt;&gt;")=0,"",SUMIFS(mapbiomas_peru_collection_4_deforestation_crossing_biomes_political_level_2_poli4[1993],mapbiomas_peru_collection_4_deforestation_crossing_biomes_political_level_2_poli4[territor_level_2_1],A41,mapbiomas_peru_collection_4_deforestation_crossing_biomes_political_level_2_poli4[transition],4))</f>
        <v>6295400</v>
      </c>
    </row>
    <row r="42" spans="1:3">
      <c r="A42" t="s">
        <v>0</v>
      </c>
      <c r="B42" s="6">
        <v>1994</v>
      </c>
      <c r="C42" s="4">
        <f>IF(COUNTIFS(mapbiomas_peru_collection_4_deforestation_crossing_biomes_political_level_2_poli4[territor_level_2_1],A42,mapbiomas_peru_collection_4_deforestation_crossing_biomes_political_level_2_poli4[transition],4,mapbiomas_peru_collection_4_deforestation_crossing_biomes_political_level_2_poli4[1994],"&lt;&gt;")=0,"",SUMIFS(mapbiomas_peru_collection_4_deforestation_crossing_biomes_political_level_2_poli4[1994],mapbiomas_peru_collection_4_deforestation_crossing_biomes_political_level_2_poli4[territor_level_2_1],A42,mapbiomas_peru_collection_4_deforestation_crossing_biomes_political_level_2_poli4[transition],4))</f>
        <v>4097600</v>
      </c>
    </row>
    <row r="43" spans="1:3">
      <c r="A43" t="s">
        <v>0</v>
      </c>
      <c r="B43" s="6">
        <v>1995</v>
      </c>
      <c r="C43" s="4">
        <f>IF(COUNTIFS(mapbiomas_peru_collection_4_deforestation_crossing_biomes_political_level_2_poli4[territor_level_2_1],A43,mapbiomas_peru_collection_4_deforestation_crossing_biomes_political_level_2_poli4[transition],4,mapbiomas_peru_collection_4_deforestation_crossing_biomes_political_level_2_poli4[1995],"&lt;&gt;")=0,"",SUMIFS(mapbiomas_peru_collection_4_deforestation_crossing_biomes_political_level_2_poli4[1995],mapbiomas_peru_collection_4_deforestation_crossing_biomes_political_level_2_poli4[territor_level_2_1],A43,mapbiomas_peru_collection_4_deforestation_crossing_biomes_political_level_2_poli4[transition],4))</f>
        <v>3780100</v>
      </c>
    </row>
    <row r="44" spans="1:3">
      <c r="A44" t="s">
        <v>0</v>
      </c>
      <c r="B44" s="6">
        <v>1996</v>
      </c>
      <c r="C44" s="4">
        <f>IF(COUNTIFS(mapbiomas_peru_collection_4_deforestation_crossing_biomes_political_level_2_poli4[territor_level_2_1],A44,mapbiomas_peru_collection_4_deforestation_crossing_biomes_political_level_2_poli4[transition],4,mapbiomas_peru_collection_4_deforestation_crossing_biomes_political_level_2_poli4[1996],"&lt;&gt;")=0,"",SUMIFS(mapbiomas_peru_collection_4_deforestation_crossing_biomes_political_level_2_poli4[1996],mapbiomas_peru_collection_4_deforestation_crossing_biomes_political_level_2_poli4[territor_level_2_1],A44,mapbiomas_peru_collection_4_deforestation_crossing_biomes_political_level_2_poli4[transition],4))</f>
        <v>4672700</v>
      </c>
    </row>
    <row r="45" spans="1:3">
      <c r="A45" t="s">
        <v>0</v>
      </c>
      <c r="B45" s="6">
        <v>1997</v>
      </c>
      <c r="C45" s="4">
        <f>IF(COUNTIFS(mapbiomas_peru_collection_4_deforestation_crossing_biomes_political_level_2_poli4[territor_level_2_1],A45,mapbiomas_peru_collection_4_deforestation_crossing_biomes_political_level_2_poli4[transition],4,mapbiomas_peru_collection_4_deforestation_crossing_biomes_political_level_2_poli4[1997],"&lt;&gt;")=0,"",SUMIFS(mapbiomas_peru_collection_4_deforestation_crossing_biomes_political_level_2_poli4[1997],mapbiomas_peru_collection_4_deforestation_crossing_biomes_political_level_2_poli4[territor_level_2_1],A45,mapbiomas_peru_collection_4_deforestation_crossing_biomes_political_level_2_poli4[transition],4))</f>
        <v>2956600</v>
      </c>
    </row>
    <row r="46" spans="1:3">
      <c r="A46" t="s">
        <v>0</v>
      </c>
      <c r="B46" s="6">
        <v>1998</v>
      </c>
      <c r="C46" s="4">
        <f>IF(COUNTIFS(mapbiomas_peru_collection_4_deforestation_crossing_biomes_political_level_2_poli4[territor_level_2_1],A46,mapbiomas_peru_collection_4_deforestation_crossing_biomes_political_level_2_poli4[transition],4,mapbiomas_peru_collection_4_deforestation_crossing_biomes_political_level_2_poli4[1998],"&lt;&gt;")=0,"",SUMIFS(mapbiomas_peru_collection_4_deforestation_crossing_biomes_political_level_2_poli4[1998],mapbiomas_peru_collection_4_deforestation_crossing_biomes_political_level_2_poli4[territor_level_2_1],A46,mapbiomas_peru_collection_4_deforestation_crossing_biomes_political_level_2_poli4[transition],4))</f>
        <v>3258500</v>
      </c>
    </row>
    <row r="47" spans="1:3">
      <c r="A47" t="s">
        <v>0</v>
      </c>
      <c r="B47" s="6">
        <v>1999</v>
      </c>
      <c r="C47" s="4">
        <f>IF(COUNTIFS(mapbiomas_peru_collection_4_deforestation_crossing_biomes_political_level_2_poli4[territor_level_2_1],A47,mapbiomas_peru_collection_4_deforestation_crossing_biomes_political_level_2_poli4[transition],4,mapbiomas_peru_collection_4_deforestation_crossing_biomes_political_level_2_poli4[1999],"&lt;&gt;")=0,"",SUMIFS(mapbiomas_peru_collection_4_deforestation_crossing_biomes_political_level_2_poli4[1999],mapbiomas_peru_collection_4_deforestation_crossing_biomes_political_level_2_poli4[territor_level_2_1],A47,mapbiomas_peru_collection_4_deforestation_crossing_biomes_political_level_2_poli4[transition],4))</f>
        <v>3182400</v>
      </c>
    </row>
    <row r="48" spans="1:3">
      <c r="A48" t="s">
        <v>0</v>
      </c>
      <c r="B48" s="6">
        <v>2000</v>
      </c>
      <c r="C48" s="4">
        <f>IF(COUNTIFS(mapbiomas_peru_collection_4_deforestation_crossing_biomes_political_level_2_poli4[territor_level_2_1],A48,mapbiomas_peru_collection_4_deforestation_crossing_biomes_political_level_2_poli4[transition],4,mapbiomas_peru_collection_4_deforestation_crossing_biomes_political_level_2_poli4[2000],"&lt;&gt;")=0,"",SUMIFS(mapbiomas_peru_collection_4_deforestation_crossing_biomes_political_level_2_poli4[2000],mapbiomas_peru_collection_4_deforestation_crossing_biomes_political_level_2_poli4[territor_level_2_1],A48,mapbiomas_peru_collection_4_deforestation_crossing_biomes_political_level_2_poli4[transition],4))</f>
        <v>2857900</v>
      </c>
    </row>
    <row r="49" spans="1:3">
      <c r="A49" t="s">
        <v>0</v>
      </c>
      <c r="B49" s="6">
        <v>2001</v>
      </c>
      <c r="C49" s="4">
        <f>IF(COUNTIFS(mapbiomas_peru_collection_4_deforestation_crossing_biomes_political_level_2_poli4[territor_level_2_1],A49,mapbiomas_peru_collection_4_deforestation_crossing_biomes_political_level_2_poli4[transition],4,mapbiomas_peru_collection_4_deforestation_crossing_biomes_political_level_2_poli4[2001],"&lt;&gt;")=0,"",SUMIFS(mapbiomas_peru_collection_4_deforestation_crossing_biomes_political_level_2_poli4[2001],mapbiomas_peru_collection_4_deforestation_crossing_biomes_political_level_2_poli4[territor_level_2_1],A49,mapbiomas_peru_collection_4_deforestation_crossing_biomes_political_level_2_poli4[transition],4))</f>
        <v>2932000</v>
      </c>
    </row>
    <row r="50" spans="1:3">
      <c r="A50" t="s">
        <v>0</v>
      </c>
      <c r="B50" s="6">
        <v>2002</v>
      </c>
      <c r="C50" s="4">
        <f>IF(COUNTIFS(mapbiomas_peru_collection_4_deforestation_crossing_biomes_political_level_2_poli4[territor_level_2_1],A50,mapbiomas_peru_collection_4_deforestation_crossing_biomes_political_level_2_poli4[transition],4,mapbiomas_peru_collection_4_deforestation_crossing_biomes_political_level_2_poli4[2002],"&lt;&gt;")=0,"",SUMIFS(mapbiomas_peru_collection_4_deforestation_crossing_biomes_political_level_2_poli4[2002],mapbiomas_peru_collection_4_deforestation_crossing_biomes_political_level_2_poli4[territor_level_2_1],A50,mapbiomas_peru_collection_4_deforestation_crossing_biomes_political_level_2_poli4[transition],4))</f>
        <v>2355500</v>
      </c>
    </row>
    <row r="51" spans="1:3">
      <c r="A51" t="s">
        <v>0</v>
      </c>
      <c r="B51" s="6">
        <v>2003</v>
      </c>
      <c r="C51" s="4">
        <f>IF(COUNTIFS(mapbiomas_peru_collection_4_deforestation_crossing_biomes_political_level_2_poli4[territor_level_2_1],A51,mapbiomas_peru_collection_4_deforestation_crossing_biomes_political_level_2_poli4[transition],4,mapbiomas_peru_collection_4_deforestation_crossing_biomes_political_level_2_poli4[2003],"&lt;&gt;")=0,"",SUMIFS(mapbiomas_peru_collection_4_deforestation_crossing_biomes_political_level_2_poli4[2003],mapbiomas_peru_collection_4_deforestation_crossing_biomes_political_level_2_poli4[territor_level_2_1],A51,mapbiomas_peru_collection_4_deforestation_crossing_biomes_political_level_2_poli4[transition],4))</f>
        <v>2837700</v>
      </c>
    </row>
    <row r="52" spans="1:3">
      <c r="A52" t="s">
        <v>0</v>
      </c>
      <c r="B52" s="6">
        <v>2004</v>
      </c>
      <c r="C52" s="4">
        <f>IF(COUNTIFS(mapbiomas_peru_collection_4_deforestation_crossing_biomes_political_level_2_poli4[territor_level_2_1],A52,mapbiomas_peru_collection_4_deforestation_crossing_biomes_political_level_2_poli4[transition],4,mapbiomas_peru_collection_4_deforestation_crossing_biomes_political_level_2_poli4[2004],"&lt;&gt;")=0,"",SUMIFS(mapbiomas_peru_collection_4_deforestation_crossing_biomes_political_level_2_poli4[2004],mapbiomas_peru_collection_4_deforestation_crossing_biomes_political_level_2_poli4[territor_level_2_1],A52,mapbiomas_peru_collection_4_deforestation_crossing_biomes_political_level_2_poli4[transition],4))</f>
        <v>2579000</v>
      </c>
    </row>
    <row r="53" spans="1:3">
      <c r="A53" t="s">
        <v>0</v>
      </c>
      <c r="B53" s="6">
        <v>2005</v>
      </c>
      <c r="C53" s="4">
        <f>IF(COUNTIFS(mapbiomas_peru_collection_4_deforestation_crossing_biomes_political_level_2_poli4[territor_level_2_1],A53,mapbiomas_peru_collection_4_deforestation_crossing_biomes_political_level_2_poli4[transition],4,mapbiomas_peru_collection_4_deforestation_crossing_biomes_political_level_2_poli4[2005],"&lt;&gt;")=0,"",SUMIFS(mapbiomas_peru_collection_4_deforestation_crossing_biomes_political_level_2_poli4[2005],mapbiomas_peru_collection_4_deforestation_crossing_biomes_political_level_2_poli4[territor_level_2_1],A53,mapbiomas_peru_collection_4_deforestation_crossing_biomes_political_level_2_poli4[transition],4))</f>
        <v>1649300</v>
      </c>
    </row>
    <row r="54" spans="1:3">
      <c r="A54" t="s">
        <v>0</v>
      </c>
      <c r="B54" s="6">
        <v>2006</v>
      </c>
      <c r="C54" s="4">
        <f>IF(COUNTIFS(mapbiomas_peru_collection_4_deforestation_crossing_biomes_political_level_2_poli4[territor_level_2_1],A54,mapbiomas_peru_collection_4_deforestation_crossing_biomes_political_level_2_poli4[transition],4,mapbiomas_peru_collection_4_deforestation_crossing_biomes_political_level_2_poli4[2006],"&lt;&gt;")=0,"",SUMIFS(mapbiomas_peru_collection_4_deforestation_crossing_biomes_political_level_2_poli4[2006],mapbiomas_peru_collection_4_deforestation_crossing_biomes_political_level_2_poli4[territor_level_2_1],A54,mapbiomas_peru_collection_4_deforestation_crossing_biomes_political_level_2_poli4[transition],4))</f>
        <v>2292300</v>
      </c>
    </row>
    <row r="55" spans="1:3">
      <c r="A55" t="s">
        <v>0</v>
      </c>
      <c r="B55" s="6">
        <v>2007</v>
      </c>
      <c r="C55" s="4">
        <f>IF(COUNTIFS(mapbiomas_peru_collection_4_deforestation_crossing_biomes_political_level_2_poli4[territor_level_2_1],A55,mapbiomas_peru_collection_4_deforestation_crossing_biomes_political_level_2_poli4[transition],4,mapbiomas_peru_collection_4_deforestation_crossing_biomes_political_level_2_poli4[2007],"&lt;&gt;")=0,"",SUMIFS(mapbiomas_peru_collection_4_deforestation_crossing_biomes_political_level_2_poli4[2007],mapbiomas_peru_collection_4_deforestation_crossing_biomes_political_level_2_poli4[territor_level_2_1],A55,mapbiomas_peru_collection_4_deforestation_crossing_biomes_political_level_2_poli4[transition],4))</f>
        <v>1717400</v>
      </c>
    </row>
    <row r="56" spans="1:3">
      <c r="A56" t="s">
        <v>0</v>
      </c>
      <c r="B56" s="6">
        <v>2008</v>
      </c>
      <c r="C56" s="4">
        <f>IF(COUNTIFS(mapbiomas_peru_collection_4_deforestation_crossing_biomes_political_level_2_poli4[territor_level_2_1],A56,mapbiomas_peru_collection_4_deforestation_crossing_biomes_political_level_2_poli4[transition],4,mapbiomas_peru_collection_4_deforestation_crossing_biomes_political_level_2_poli4[2008],"&lt;&gt;")=0,"",SUMIFS(mapbiomas_peru_collection_4_deforestation_crossing_biomes_political_level_2_poli4[2008],mapbiomas_peru_collection_4_deforestation_crossing_biomes_political_level_2_poli4[territor_level_2_1],A56,mapbiomas_peru_collection_4_deforestation_crossing_biomes_political_level_2_poli4[transition],4))</f>
        <v>1559700</v>
      </c>
    </row>
    <row r="57" spans="1:3">
      <c r="A57" t="s">
        <v>0</v>
      </c>
      <c r="B57" s="6">
        <v>2009</v>
      </c>
      <c r="C57" s="4">
        <f>IF(COUNTIFS(mapbiomas_peru_collection_4_deforestation_crossing_biomes_political_level_2_poli4[territor_level_2_1],A57,mapbiomas_peru_collection_4_deforestation_crossing_biomes_political_level_2_poli4[transition],4,mapbiomas_peru_collection_4_deforestation_crossing_biomes_political_level_2_poli4[2009],"&lt;&gt;")=0,"",SUMIFS(mapbiomas_peru_collection_4_deforestation_crossing_biomes_political_level_2_poli4[2009],mapbiomas_peru_collection_4_deforestation_crossing_biomes_political_level_2_poli4[territor_level_2_1],A57,mapbiomas_peru_collection_4_deforestation_crossing_biomes_political_level_2_poli4[transition],4))</f>
        <v>1894000</v>
      </c>
    </row>
    <row r="58" spans="1:3">
      <c r="A58" t="s">
        <v>0</v>
      </c>
      <c r="B58" s="6">
        <v>2010</v>
      </c>
      <c r="C58" s="4">
        <f>IF(COUNTIFS(mapbiomas_peru_collection_4_deforestation_crossing_biomes_political_level_2_poli4[territor_level_2_1],A58,mapbiomas_peru_collection_4_deforestation_crossing_biomes_political_level_2_poli4[transition],4,mapbiomas_peru_collection_4_deforestation_crossing_biomes_political_level_2_poli4[2010],"&lt;&gt;")=0,"",SUMIFS(mapbiomas_peru_collection_4_deforestation_crossing_biomes_political_level_2_poli4[2010],mapbiomas_peru_collection_4_deforestation_crossing_biomes_political_level_2_poli4[territor_level_2_1],A58,mapbiomas_peru_collection_4_deforestation_crossing_biomes_political_level_2_poli4[transition],4))</f>
        <v>2209900</v>
      </c>
    </row>
    <row r="59" spans="1:3">
      <c r="A59" t="s">
        <v>0</v>
      </c>
      <c r="B59" s="6">
        <v>2011</v>
      </c>
      <c r="C59" s="4">
        <f>IF(COUNTIFS(mapbiomas_peru_collection_4_deforestation_crossing_biomes_political_level_2_poli4[territor_level_2_1],A59,mapbiomas_peru_collection_4_deforestation_crossing_biomes_political_level_2_poli4[transition],4,mapbiomas_peru_collection_4_deforestation_crossing_biomes_political_level_2_poli4[2011],"&lt;&gt;")=0,"",SUMIFS(mapbiomas_peru_collection_4_deforestation_crossing_biomes_political_level_2_poli4[2011],mapbiomas_peru_collection_4_deforestation_crossing_biomes_political_level_2_poli4[territor_level_2_1],A59,mapbiomas_peru_collection_4_deforestation_crossing_biomes_political_level_2_poli4[transition],4))</f>
        <v>2031700</v>
      </c>
    </row>
    <row r="60" spans="1:3">
      <c r="A60" t="s">
        <v>0</v>
      </c>
      <c r="B60" s="6">
        <v>2012</v>
      </c>
      <c r="C60" s="4">
        <f>IF(COUNTIFS(mapbiomas_peru_collection_4_deforestation_crossing_biomes_political_level_2_poli4[territor_level_2_1],A60,mapbiomas_peru_collection_4_deforestation_crossing_biomes_political_level_2_poli4[transition],4,mapbiomas_peru_collection_4_deforestation_crossing_biomes_political_level_2_poli4[2012],"&lt;&gt;")=0,"",SUMIFS(mapbiomas_peru_collection_4_deforestation_crossing_biomes_political_level_2_poli4[2012],mapbiomas_peru_collection_4_deforestation_crossing_biomes_political_level_2_poli4[territor_level_2_1],A60,mapbiomas_peru_collection_4_deforestation_crossing_biomes_political_level_2_poli4[transition],4))</f>
        <v>1670500</v>
      </c>
    </row>
    <row r="61" spans="1:3">
      <c r="A61" t="s">
        <v>0</v>
      </c>
      <c r="B61" s="6">
        <v>2013</v>
      </c>
      <c r="C61" s="4">
        <f>IF(COUNTIFS(mapbiomas_peru_collection_4_deforestation_crossing_biomes_political_level_2_poli4[territor_level_2_1],A61,mapbiomas_peru_collection_4_deforestation_crossing_biomes_political_level_2_poli4[transition],4,mapbiomas_peru_collection_4_deforestation_crossing_biomes_political_level_2_poli4[2013],"&lt;&gt;")=0,"",SUMIFS(mapbiomas_peru_collection_4_deforestation_crossing_biomes_political_level_2_poli4[2013],mapbiomas_peru_collection_4_deforestation_crossing_biomes_political_level_2_poli4[territor_level_2_1],A61,mapbiomas_peru_collection_4_deforestation_crossing_biomes_political_level_2_poli4[transition],4))</f>
        <v>2444300</v>
      </c>
    </row>
    <row r="62" spans="1:3">
      <c r="A62" t="s">
        <v>0</v>
      </c>
      <c r="B62" s="6">
        <v>2014</v>
      </c>
      <c r="C62" s="4">
        <f>IF(COUNTIFS(mapbiomas_peru_collection_4_deforestation_crossing_biomes_political_level_2_poli4[territor_level_2_1],A62,mapbiomas_peru_collection_4_deforestation_crossing_biomes_political_level_2_poli4[transition],4,mapbiomas_peru_collection_4_deforestation_crossing_biomes_political_level_2_poli4[2014],"&lt;&gt;")=0,"",SUMIFS(mapbiomas_peru_collection_4_deforestation_crossing_biomes_political_level_2_poli4[2014],mapbiomas_peru_collection_4_deforestation_crossing_biomes_political_level_2_poli4[territor_level_2_1],A62,mapbiomas_peru_collection_4_deforestation_crossing_biomes_political_level_2_poli4[transition],4))</f>
        <v>1767100</v>
      </c>
    </row>
    <row r="63" spans="1:3">
      <c r="A63" t="s">
        <v>0</v>
      </c>
      <c r="B63" s="6">
        <v>2015</v>
      </c>
      <c r="C63" s="4">
        <f>IF(COUNTIFS(mapbiomas_peru_collection_4_deforestation_crossing_biomes_political_level_2_poli4[territor_level_2_1],A63,mapbiomas_peru_collection_4_deforestation_crossing_biomes_political_level_2_poli4[transition],4,mapbiomas_peru_collection_4_deforestation_crossing_biomes_political_level_2_poli4[2015],"&lt;&gt;")=0,"",SUMIFS(mapbiomas_peru_collection_4_deforestation_crossing_biomes_political_level_2_poli4[2015],mapbiomas_peru_collection_4_deforestation_crossing_biomes_political_level_2_poli4[territor_level_2_1],A63,mapbiomas_peru_collection_4_deforestation_crossing_biomes_political_level_2_poli4[transition],4))</f>
        <v>2201200</v>
      </c>
    </row>
    <row r="64" spans="1:3">
      <c r="A64" t="s">
        <v>0</v>
      </c>
      <c r="B64" s="6">
        <v>2016</v>
      </c>
      <c r="C64" s="4">
        <f>IF(COUNTIFS(mapbiomas_peru_collection_4_deforestation_crossing_biomes_political_level_2_poli4[territor_level_2_1],A64,mapbiomas_peru_collection_4_deforestation_crossing_biomes_political_level_2_poli4[transition],4,mapbiomas_peru_collection_4_deforestation_crossing_biomes_political_level_2_poli4[2016],"&lt;&gt;")=0,"",SUMIFS(mapbiomas_peru_collection_4_deforestation_crossing_biomes_political_level_2_poli4[2016],mapbiomas_peru_collection_4_deforestation_crossing_biomes_political_level_2_poli4[territor_level_2_1],A64,mapbiomas_peru_collection_4_deforestation_crossing_biomes_political_level_2_poli4[transition],4))</f>
        <v>1557200</v>
      </c>
    </row>
    <row r="65" spans="1:3">
      <c r="A65" t="s">
        <v>0</v>
      </c>
      <c r="B65" s="6">
        <v>2017</v>
      </c>
      <c r="C65" s="4">
        <f>IF(COUNTIFS(mapbiomas_peru_collection_4_deforestation_crossing_biomes_political_level_2_poli4[territor_level_2_1],A65,mapbiomas_peru_collection_4_deforestation_crossing_biomes_political_level_2_poli4[transition],4,mapbiomas_peru_collection_4_deforestation_crossing_biomes_political_level_2_poli4[2017],"&lt;&gt;")=0,"",SUMIFS(mapbiomas_peru_collection_4_deforestation_crossing_biomes_political_level_2_poli4[2017],mapbiomas_peru_collection_4_deforestation_crossing_biomes_political_level_2_poli4[territor_level_2_1],A65,mapbiomas_peru_collection_4_deforestation_crossing_biomes_political_level_2_poli4[transition],4))</f>
        <v>1983800</v>
      </c>
    </row>
    <row r="66" spans="1:3">
      <c r="A66" t="s">
        <v>0</v>
      </c>
      <c r="B66" s="6">
        <v>2018</v>
      </c>
      <c r="C66" s="4">
        <f>IF(COUNTIFS(mapbiomas_peru_collection_4_deforestation_crossing_biomes_political_level_2_poli4[territor_level_2_1],A66,mapbiomas_peru_collection_4_deforestation_crossing_biomes_political_level_2_poli4[transition],4,mapbiomas_peru_collection_4_deforestation_crossing_biomes_political_level_2_poli4[2018],"&lt;&gt;")=0,"",SUMIFS(mapbiomas_peru_collection_4_deforestation_crossing_biomes_political_level_2_poli4[2018],mapbiomas_peru_collection_4_deforestation_crossing_biomes_political_level_2_poli4[territor_level_2_1],A66,mapbiomas_peru_collection_4_deforestation_crossing_biomes_political_level_2_poli4[transition],4))</f>
        <v>1433500</v>
      </c>
    </row>
    <row r="67" spans="1:3">
      <c r="A67" t="s">
        <v>0</v>
      </c>
      <c r="B67" s="6">
        <v>2019</v>
      </c>
      <c r="C67" s="4">
        <f>IF(COUNTIFS(mapbiomas_peru_collection_4_deforestation_crossing_biomes_political_level_2_poli4[territor_level_2_1],A67,mapbiomas_peru_collection_4_deforestation_crossing_biomes_political_level_2_poli4[transition],4,mapbiomas_peru_collection_4_deforestation_crossing_biomes_political_level_2_poli4[2019],"&lt;&gt;")=0,"",SUMIFS(mapbiomas_peru_collection_4_deforestation_crossing_biomes_political_level_2_poli4[2019],mapbiomas_peru_collection_4_deforestation_crossing_biomes_political_level_2_poli4[territor_level_2_1],A67,mapbiomas_peru_collection_4_deforestation_crossing_biomes_political_level_2_poli4[transition],4))</f>
        <v>1527800</v>
      </c>
    </row>
    <row r="68" spans="1:3">
      <c r="A68" t="s">
        <v>0</v>
      </c>
      <c r="B68" s="6">
        <v>2020</v>
      </c>
      <c r="C68" s="4">
        <f>IF(COUNTIFS(mapbiomas_peru_collection_4_deforestation_crossing_biomes_political_level_2_poli4[territor_level_2_1],A68,mapbiomas_peru_collection_4_deforestation_crossing_biomes_political_level_2_poli4[transition],4,mapbiomas_peru_collection_4_deforestation_crossing_biomes_political_level_2_poli4[2020],"&lt;&gt;")=0,"",SUMIFS(mapbiomas_peru_collection_4_deforestation_crossing_biomes_political_level_2_poli4[2020],mapbiomas_peru_collection_4_deforestation_crossing_biomes_political_level_2_poli4[territor_level_2_1],A68,mapbiomas_peru_collection_4_deforestation_crossing_biomes_political_level_2_poli4[transition],4))</f>
        <v>1683200</v>
      </c>
    </row>
    <row r="69" spans="1:3">
      <c r="A69" t="s">
        <v>0</v>
      </c>
      <c r="B69" s="6">
        <v>2021</v>
      </c>
      <c r="C69" s="4">
        <f>IF(COUNTIFS(mapbiomas_peru_collection_4_deforestation_crossing_biomes_political_level_2_poli4[territor_level_2_1],A69,mapbiomas_peru_collection_4_deforestation_crossing_biomes_political_level_2_poli4[transition],4,mapbiomas_peru_collection_4_deforestation_crossing_biomes_political_level_2_poli4[2021],"&lt;&gt;")=0,"",SUMIFS(mapbiomas_peru_collection_4_deforestation_crossing_biomes_political_level_2_poli4[2021],mapbiomas_peru_collection_4_deforestation_crossing_biomes_political_level_2_poli4[territor_level_2_1],A69,mapbiomas_peru_collection_4_deforestation_crossing_biomes_political_level_2_poli4[transition],4))</f>
        <v>1910800</v>
      </c>
    </row>
    <row r="70" spans="1:3">
      <c r="A70" t="s">
        <v>0</v>
      </c>
      <c r="B70" s="6">
        <v>2022</v>
      </c>
      <c r="C70" s="4">
        <f>IF(COUNTIFS(mapbiomas_peru_collection_4_deforestation_crossing_biomes_political_level_2_poli4[territor_level_2_1],A70,mapbiomas_peru_collection_4_deforestation_crossing_biomes_political_level_2_poli4[transition],4,mapbiomas_peru_collection_4_deforestation_crossing_biomes_political_level_2_poli4[2022],"&lt;&gt;")=0,"",SUMIFS(mapbiomas_peru_collection_4_deforestation_crossing_biomes_political_level_2_poli4[2022],mapbiomas_peru_collection_4_deforestation_crossing_biomes_political_level_2_poli4[territor_level_2_1],A70,mapbiomas_peru_collection_4_deforestation_crossing_biomes_political_level_2_poli4[transition],4))</f>
        <v>1833200</v>
      </c>
    </row>
    <row r="71" spans="1:3">
      <c r="A71" t="s">
        <v>0</v>
      </c>
      <c r="B71" s="6">
        <v>2023</v>
      </c>
      <c r="C71" s="4">
        <f>IF(COUNTIFS(mapbiomas_peru_collection_4_deforestation_crossing_biomes_political_level_2_poli4[territor_level_2_1],A71,mapbiomas_peru_collection_4_deforestation_crossing_biomes_political_level_2_poli4[transition],4,mapbiomas_peru_collection_4_deforestation_crossing_biomes_political_level_2_poli4[2023],"&lt;&gt;")=0,"",SUMIFS(mapbiomas_peru_collection_4_deforestation_crossing_biomes_political_level_2_poli4[2023],mapbiomas_peru_collection_4_deforestation_crossing_biomes_political_level_2_poli4[territor_level_2_1],A71,mapbiomas_peru_collection_4_deforestation_crossing_biomes_political_level_2_poli4[transition],4))</f>
        <v>1368200</v>
      </c>
    </row>
    <row r="72" spans="1:3">
      <c r="A72" t="s">
        <v>0</v>
      </c>
      <c r="B72" s="6">
        <v>2024</v>
      </c>
      <c r="C72" s="4">
        <f>IF(COUNTIFS(mapbiomas_peru_collection_4_deforestation_crossing_biomes_political_level_2_poli4[territor_level_2_1],A72,mapbiomas_peru_collection_4_deforestation_crossing_biomes_political_level_2_poli4[transition],4,mapbiomas_peru_collection_4_deforestation_crossing_biomes_political_level_2_poli4[2024],"&lt;&gt;")=0,"",SUMIFS(mapbiomas_peru_collection_4_deforestation_crossing_biomes_political_level_2_poli4[2024],mapbiomas_peru_collection_4_deforestation_crossing_biomes_political_level_2_poli4[territor_level_2_1],A72,mapbiomas_peru_collection_4_deforestation_crossing_biomes_political_level_2_poli4[transition],4))</f>
        <v>2203800</v>
      </c>
    </row>
    <row r="73" spans="1:3">
      <c r="A73" t="s">
        <v>0</v>
      </c>
      <c r="B73" s="6">
        <v>2025</v>
      </c>
      <c r="C73" s="4">
        <f>IF(COUNTIFS(mapbiomas_peru_collection_4_deforestation_crossing_biomes_political_level_2_poli4[territor_level_2_1],A73,mapbiomas_peru_collection_4_deforestation_crossing_biomes_political_level_2_poli4[transition],4,mapbiomas_peru_collection_4_deforestation_crossing_biomes_political_level_2_poli4[2025],"&lt;&gt;")=0,"",SUMIFS(mapbiomas_peru_collection_4_deforestation_crossing_biomes_political_level_2_poli4[2025],mapbiomas_peru_collection_4_deforestation_crossing_biomes_political_level_2_poli4[territor_level_2_1],A73,mapbiomas_peru_collection_4_deforestation_crossing_biomes_political_level_2_poli4[transition],4))</f>
        <v>1166100</v>
      </c>
    </row>
    <row r="74" spans="1:3">
      <c r="A74" t="s">
        <v>10</v>
      </c>
      <c r="B74" s="6">
        <v>1990</v>
      </c>
      <c r="C74" s="4">
        <f>IF(COUNTIFS(mapbiomas_peru_collection_4_deforestation_crossing_biomes_political_level_2_poli4[territor_level_2_1],A74,mapbiomas_peru_collection_4_deforestation_crossing_biomes_political_level_2_poli4[transition],4,mapbiomas_peru_collection_4_deforestation_crossing_biomes_political_level_2_poli4[1990],"&lt;&gt;")=0,"",SUMIFS(mapbiomas_peru_collection_4_deforestation_crossing_biomes_political_level_2_poli4[1990],mapbiomas_peru_collection_4_deforestation_crossing_biomes_political_level_2_poli4[territor_level_2_1],A74,mapbiomas_peru_collection_4_deforestation_crossing_biomes_political_level_2_poli4[transition],4))</f>
        <v>201472.3</v>
      </c>
    </row>
    <row r="75" spans="1:3">
      <c r="A75" t="s">
        <v>10</v>
      </c>
      <c r="B75" s="6">
        <v>1991</v>
      </c>
      <c r="C75" s="4">
        <f>IF(COUNTIFS(mapbiomas_peru_collection_4_deforestation_crossing_biomes_political_level_2_poli4[territor_level_2_1],A75,mapbiomas_peru_collection_4_deforestation_crossing_biomes_political_level_2_poli4[transition],4,mapbiomas_peru_collection_4_deforestation_crossing_biomes_political_level_2_poli4[1991],"&lt;&gt;")=0,"",SUMIFS(mapbiomas_peru_collection_4_deforestation_crossing_biomes_political_level_2_poli4[1991],mapbiomas_peru_collection_4_deforestation_crossing_biomes_political_level_2_poli4[territor_level_2_1],A75,mapbiomas_peru_collection_4_deforestation_crossing_biomes_political_level_2_poli4[transition],4))</f>
        <v>424800</v>
      </c>
    </row>
    <row r="76" spans="1:3">
      <c r="A76" t="s">
        <v>10</v>
      </c>
      <c r="B76" s="6">
        <v>1992</v>
      </c>
      <c r="C76" s="4">
        <f>IF(COUNTIFS(mapbiomas_peru_collection_4_deforestation_crossing_biomes_political_level_2_poli4[territor_level_2_1],A76,mapbiomas_peru_collection_4_deforestation_crossing_biomes_political_level_2_poli4[transition],4,mapbiomas_peru_collection_4_deforestation_crossing_biomes_political_level_2_poli4[1992],"&lt;&gt;")=0,"",SUMIFS(mapbiomas_peru_collection_4_deforestation_crossing_biomes_political_level_2_poli4[1992],mapbiomas_peru_collection_4_deforestation_crossing_biomes_political_level_2_poli4[territor_level_2_1],A76,mapbiomas_peru_collection_4_deforestation_crossing_biomes_political_level_2_poli4[transition],4))</f>
        <v>30950</v>
      </c>
    </row>
    <row r="77" spans="1:3">
      <c r="A77" t="s">
        <v>10</v>
      </c>
      <c r="B77" s="6">
        <v>1993</v>
      </c>
      <c r="C77" s="4">
        <f>IF(COUNTIFS(mapbiomas_peru_collection_4_deforestation_crossing_biomes_political_level_2_poli4[territor_level_2_1],A77,mapbiomas_peru_collection_4_deforestation_crossing_biomes_political_level_2_poli4[transition],4,mapbiomas_peru_collection_4_deforestation_crossing_biomes_political_level_2_poli4[1993],"&lt;&gt;")=0,"",SUMIFS(mapbiomas_peru_collection_4_deforestation_crossing_biomes_political_level_2_poli4[1993],mapbiomas_peru_collection_4_deforestation_crossing_biomes_political_level_2_poli4[territor_level_2_1],A77,mapbiomas_peru_collection_4_deforestation_crossing_biomes_political_level_2_poli4[transition],4))</f>
        <v>16589</v>
      </c>
    </row>
    <row r="78" spans="1:3">
      <c r="A78" t="s">
        <v>10</v>
      </c>
      <c r="B78" s="6">
        <v>1994</v>
      </c>
      <c r="C78" s="4">
        <f>IF(COUNTIFS(mapbiomas_peru_collection_4_deforestation_crossing_biomes_political_level_2_poli4[territor_level_2_1],A78,mapbiomas_peru_collection_4_deforestation_crossing_biomes_political_level_2_poli4[transition],4,mapbiomas_peru_collection_4_deforestation_crossing_biomes_political_level_2_poli4[1994],"&lt;&gt;")=0,"",SUMIFS(mapbiomas_peru_collection_4_deforestation_crossing_biomes_political_level_2_poli4[1994],mapbiomas_peru_collection_4_deforestation_crossing_biomes_political_level_2_poli4[territor_level_2_1],A78,mapbiomas_peru_collection_4_deforestation_crossing_biomes_political_level_2_poli4[transition],4))</f>
        <v>8931.4</v>
      </c>
    </row>
    <row r="79" spans="1:3">
      <c r="A79" t="s">
        <v>10</v>
      </c>
      <c r="B79" s="6">
        <v>1995</v>
      </c>
      <c r="C79" s="4">
        <f>IF(COUNTIFS(mapbiomas_peru_collection_4_deforestation_crossing_biomes_political_level_2_poli4[territor_level_2_1],A79,mapbiomas_peru_collection_4_deforestation_crossing_biomes_political_level_2_poli4[transition],4,mapbiomas_peru_collection_4_deforestation_crossing_biomes_political_level_2_poli4[1995],"&lt;&gt;")=0,"",SUMIFS(mapbiomas_peru_collection_4_deforestation_crossing_biomes_political_level_2_poli4[1995],mapbiomas_peru_collection_4_deforestation_crossing_biomes_political_level_2_poli4[territor_level_2_1],A79,mapbiomas_peru_collection_4_deforestation_crossing_biomes_political_level_2_poli4[transition],4))</f>
        <v>9016.8000000000011</v>
      </c>
    </row>
    <row r="80" spans="1:3">
      <c r="A80" t="s">
        <v>10</v>
      </c>
      <c r="B80" s="6">
        <v>1996</v>
      </c>
      <c r="C80" s="4">
        <f>IF(COUNTIFS(mapbiomas_peru_collection_4_deforestation_crossing_biomes_political_level_2_poli4[territor_level_2_1],A80,mapbiomas_peru_collection_4_deforestation_crossing_biomes_political_level_2_poli4[transition],4,mapbiomas_peru_collection_4_deforestation_crossing_biomes_political_level_2_poli4[1996],"&lt;&gt;")=0,"",SUMIFS(mapbiomas_peru_collection_4_deforestation_crossing_biomes_political_level_2_poli4[1996],mapbiomas_peru_collection_4_deforestation_crossing_biomes_political_level_2_poli4[territor_level_2_1],A80,mapbiomas_peru_collection_4_deforestation_crossing_biomes_political_level_2_poli4[transition],4))</f>
        <v>169990</v>
      </c>
    </row>
    <row r="81" spans="1:3">
      <c r="A81" t="s">
        <v>10</v>
      </c>
      <c r="B81" s="6">
        <v>1997</v>
      </c>
      <c r="C81" s="4">
        <f>IF(COUNTIFS(mapbiomas_peru_collection_4_deforestation_crossing_biomes_political_level_2_poli4[territor_level_2_1],A81,mapbiomas_peru_collection_4_deforestation_crossing_biomes_political_level_2_poli4[transition],4,mapbiomas_peru_collection_4_deforestation_crossing_biomes_political_level_2_poli4[1997],"&lt;&gt;")=0,"",SUMIFS(mapbiomas_peru_collection_4_deforestation_crossing_biomes_political_level_2_poli4[1997],mapbiomas_peru_collection_4_deforestation_crossing_biomes_political_level_2_poli4[territor_level_2_1],A81,mapbiomas_peru_collection_4_deforestation_crossing_biomes_political_level_2_poli4[transition],4))</f>
        <v>46235</v>
      </c>
    </row>
    <row r="82" spans="1:3">
      <c r="A82" t="s">
        <v>10</v>
      </c>
      <c r="B82" s="6">
        <v>1998</v>
      </c>
      <c r="C82" s="4">
        <f>IF(COUNTIFS(mapbiomas_peru_collection_4_deforestation_crossing_biomes_political_level_2_poli4[territor_level_2_1],A82,mapbiomas_peru_collection_4_deforestation_crossing_biomes_political_level_2_poli4[transition],4,mapbiomas_peru_collection_4_deforestation_crossing_biomes_political_level_2_poli4[1998],"&lt;&gt;")=0,"",SUMIFS(mapbiomas_peru_collection_4_deforestation_crossing_biomes_political_level_2_poli4[1998],mapbiomas_peru_collection_4_deforestation_crossing_biomes_political_level_2_poli4[territor_level_2_1],A82,mapbiomas_peru_collection_4_deforestation_crossing_biomes_political_level_2_poli4[transition],4))</f>
        <v>152050</v>
      </c>
    </row>
    <row r="83" spans="1:3">
      <c r="A83" t="s">
        <v>10</v>
      </c>
      <c r="B83" s="6">
        <v>1999</v>
      </c>
      <c r="C83" s="4">
        <f>IF(COUNTIFS(mapbiomas_peru_collection_4_deforestation_crossing_biomes_political_level_2_poli4[territor_level_2_1],A83,mapbiomas_peru_collection_4_deforestation_crossing_biomes_political_level_2_poli4[transition],4,mapbiomas_peru_collection_4_deforestation_crossing_biomes_political_level_2_poli4[1999],"&lt;&gt;")=0,"",SUMIFS(mapbiomas_peru_collection_4_deforestation_crossing_biomes_political_level_2_poli4[1999],mapbiomas_peru_collection_4_deforestation_crossing_biomes_political_level_2_poli4[territor_level_2_1],A83,mapbiomas_peru_collection_4_deforestation_crossing_biomes_political_level_2_poli4[transition],4))</f>
        <v>55753</v>
      </c>
    </row>
    <row r="84" spans="1:3">
      <c r="A84" t="s">
        <v>10</v>
      </c>
      <c r="B84" s="6">
        <v>2000</v>
      </c>
      <c r="C84" s="4">
        <f>IF(COUNTIFS(mapbiomas_peru_collection_4_deforestation_crossing_biomes_political_level_2_poli4[territor_level_2_1],A84,mapbiomas_peru_collection_4_deforestation_crossing_biomes_political_level_2_poli4[transition],4,mapbiomas_peru_collection_4_deforestation_crossing_biomes_political_level_2_poli4[2000],"&lt;&gt;")=0,"",SUMIFS(mapbiomas_peru_collection_4_deforestation_crossing_biomes_political_level_2_poli4[2000],mapbiomas_peru_collection_4_deforestation_crossing_biomes_political_level_2_poli4[territor_level_2_1],A84,mapbiomas_peru_collection_4_deforestation_crossing_biomes_political_level_2_poli4[transition],4))</f>
        <v>38715</v>
      </c>
    </row>
    <row r="85" spans="1:3">
      <c r="A85" t="s">
        <v>10</v>
      </c>
      <c r="B85" s="6">
        <v>2001</v>
      </c>
      <c r="C85" s="4">
        <f>IF(COUNTIFS(mapbiomas_peru_collection_4_deforestation_crossing_biomes_political_level_2_poli4[territor_level_2_1],A85,mapbiomas_peru_collection_4_deforestation_crossing_biomes_political_level_2_poli4[transition],4,mapbiomas_peru_collection_4_deforestation_crossing_biomes_political_level_2_poli4[2001],"&lt;&gt;")=0,"",SUMIFS(mapbiomas_peru_collection_4_deforestation_crossing_biomes_political_level_2_poli4[2001],mapbiomas_peru_collection_4_deforestation_crossing_biomes_political_level_2_poli4[territor_level_2_1],A85,mapbiomas_peru_collection_4_deforestation_crossing_biomes_political_level_2_poli4[transition],4))</f>
        <v>31887</v>
      </c>
    </row>
    <row r="86" spans="1:3">
      <c r="A86" t="s">
        <v>10</v>
      </c>
      <c r="B86" s="6">
        <v>2002</v>
      </c>
      <c r="C86" s="4">
        <f>IF(COUNTIFS(mapbiomas_peru_collection_4_deforestation_crossing_biomes_political_level_2_poli4[territor_level_2_1],A86,mapbiomas_peru_collection_4_deforestation_crossing_biomes_political_level_2_poli4[transition],4,mapbiomas_peru_collection_4_deforestation_crossing_biomes_political_level_2_poli4[2002],"&lt;&gt;")=0,"",SUMIFS(mapbiomas_peru_collection_4_deforestation_crossing_biomes_political_level_2_poli4[2002],mapbiomas_peru_collection_4_deforestation_crossing_biomes_political_level_2_poli4[territor_level_2_1],A86,mapbiomas_peru_collection_4_deforestation_crossing_biomes_political_level_2_poli4[transition],4))</f>
        <v>34292</v>
      </c>
    </row>
    <row r="87" spans="1:3">
      <c r="A87" t="s">
        <v>10</v>
      </c>
      <c r="B87" s="6">
        <v>2003</v>
      </c>
      <c r="C87" s="4">
        <f>IF(COUNTIFS(mapbiomas_peru_collection_4_deforestation_crossing_biomes_political_level_2_poli4[territor_level_2_1],A87,mapbiomas_peru_collection_4_deforestation_crossing_biomes_political_level_2_poli4[transition],4,mapbiomas_peru_collection_4_deforestation_crossing_biomes_political_level_2_poli4[2003],"&lt;&gt;")=0,"",SUMIFS(mapbiomas_peru_collection_4_deforestation_crossing_biomes_political_level_2_poli4[2003],mapbiomas_peru_collection_4_deforestation_crossing_biomes_political_level_2_poli4[territor_level_2_1],A87,mapbiomas_peru_collection_4_deforestation_crossing_biomes_political_level_2_poli4[transition],4))</f>
        <v>38874</v>
      </c>
    </row>
    <row r="88" spans="1:3">
      <c r="A88" t="s">
        <v>10</v>
      </c>
      <c r="B88" s="6">
        <v>2004</v>
      </c>
      <c r="C88" s="4">
        <f>IF(COUNTIFS(mapbiomas_peru_collection_4_deforestation_crossing_biomes_political_level_2_poli4[territor_level_2_1],A88,mapbiomas_peru_collection_4_deforestation_crossing_biomes_political_level_2_poli4[transition],4,mapbiomas_peru_collection_4_deforestation_crossing_biomes_political_level_2_poli4[2004],"&lt;&gt;")=0,"",SUMIFS(mapbiomas_peru_collection_4_deforestation_crossing_biomes_political_level_2_poli4[2004],mapbiomas_peru_collection_4_deforestation_crossing_biomes_political_level_2_poli4[territor_level_2_1],A88,mapbiomas_peru_collection_4_deforestation_crossing_biomes_political_level_2_poli4[transition],4))</f>
        <v>42802</v>
      </c>
    </row>
    <row r="89" spans="1:3">
      <c r="A89" t="s">
        <v>10</v>
      </c>
      <c r="B89" s="6">
        <v>2005</v>
      </c>
      <c r="C89" s="4">
        <f>IF(COUNTIFS(mapbiomas_peru_collection_4_deforestation_crossing_biomes_political_level_2_poli4[territor_level_2_1],A89,mapbiomas_peru_collection_4_deforestation_crossing_biomes_political_level_2_poli4[transition],4,mapbiomas_peru_collection_4_deforestation_crossing_biomes_political_level_2_poli4[2005],"&lt;&gt;")=0,"",SUMIFS(mapbiomas_peru_collection_4_deforestation_crossing_biomes_political_level_2_poli4[2005],mapbiomas_peru_collection_4_deforestation_crossing_biomes_political_level_2_poli4[territor_level_2_1],A89,mapbiomas_peru_collection_4_deforestation_crossing_biomes_political_level_2_poli4[transition],4))</f>
        <v>29141.000000000004</v>
      </c>
    </row>
    <row r="90" spans="1:3">
      <c r="A90" t="s">
        <v>10</v>
      </c>
      <c r="B90" s="6">
        <v>2006</v>
      </c>
      <c r="C90" s="4">
        <f>IF(COUNTIFS(mapbiomas_peru_collection_4_deforestation_crossing_biomes_political_level_2_poli4[territor_level_2_1],A90,mapbiomas_peru_collection_4_deforestation_crossing_biomes_political_level_2_poli4[transition],4,mapbiomas_peru_collection_4_deforestation_crossing_biomes_political_level_2_poli4[2006],"&lt;&gt;")=0,"",SUMIFS(mapbiomas_peru_collection_4_deforestation_crossing_biomes_political_level_2_poli4[2006],mapbiomas_peru_collection_4_deforestation_crossing_biomes_political_level_2_poli4[territor_level_2_1],A90,mapbiomas_peru_collection_4_deforestation_crossing_biomes_political_level_2_poli4[transition],4))</f>
        <v>39751</v>
      </c>
    </row>
    <row r="91" spans="1:3">
      <c r="A91" t="s">
        <v>10</v>
      </c>
      <c r="B91" s="6">
        <v>2007</v>
      </c>
      <c r="C91" s="4">
        <f>IF(COUNTIFS(mapbiomas_peru_collection_4_deforestation_crossing_biomes_political_level_2_poli4[territor_level_2_1],A91,mapbiomas_peru_collection_4_deforestation_crossing_biomes_political_level_2_poli4[transition],4,mapbiomas_peru_collection_4_deforestation_crossing_biomes_political_level_2_poli4[2007],"&lt;&gt;")=0,"",SUMIFS(mapbiomas_peru_collection_4_deforestation_crossing_biomes_political_level_2_poli4[2007],mapbiomas_peru_collection_4_deforestation_crossing_biomes_political_level_2_poli4[territor_level_2_1],A91,mapbiomas_peru_collection_4_deforestation_crossing_biomes_political_level_2_poli4[transition],4))</f>
        <v>33670</v>
      </c>
    </row>
    <row r="92" spans="1:3">
      <c r="A92" t="s">
        <v>10</v>
      </c>
      <c r="B92" s="6">
        <v>2008</v>
      </c>
      <c r="C92" s="4">
        <f>IF(COUNTIFS(mapbiomas_peru_collection_4_deforestation_crossing_biomes_political_level_2_poli4[territor_level_2_1],A92,mapbiomas_peru_collection_4_deforestation_crossing_biomes_political_level_2_poli4[transition],4,mapbiomas_peru_collection_4_deforestation_crossing_biomes_political_level_2_poli4[2008],"&lt;&gt;")=0,"",SUMIFS(mapbiomas_peru_collection_4_deforestation_crossing_biomes_political_level_2_poli4[2008],mapbiomas_peru_collection_4_deforestation_crossing_biomes_political_level_2_poli4[territor_level_2_1],A92,mapbiomas_peru_collection_4_deforestation_crossing_biomes_political_level_2_poli4[transition],4))</f>
        <v>40820</v>
      </c>
    </row>
    <row r="93" spans="1:3">
      <c r="A93" t="s">
        <v>10</v>
      </c>
      <c r="B93" s="6">
        <v>2009</v>
      </c>
      <c r="C93" s="4">
        <f>IF(COUNTIFS(mapbiomas_peru_collection_4_deforestation_crossing_biomes_political_level_2_poli4[territor_level_2_1],A93,mapbiomas_peru_collection_4_deforestation_crossing_biomes_political_level_2_poli4[transition],4,mapbiomas_peru_collection_4_deforestation_crossing_biomes_political_level_2_poli4[2009],"&lt;&gt;")=0,"",SUMIFS(mapbiomas_peru_collection_4_deforestation_crossing_biomes_political_level_2_poli4[2009],mapbiomas_peru_collection_4_deforestation_crossing_biomes_political_level_2_poli4[territor_level_2_1],A93,mapbiomas_peru_collection_4_deforestation_crossing_biomes_political_level_2_poli4[transition],4))</f>
        <v>31641.000000000004</v>
      </c>
    </row>
    <row r="94" spans="1:3">
      <c r="A94" t="s">
        <v>10</v>
      </c>
      <c r="B94" s="6">
        <v>2010</v>
      </c>
      <c r="C94" s="4">
        <f>IF(COUNTIFS(mapbiomas_peru_collection_4_deforestation_crossing_biomes_political_level_2_poli4[territor_level_2_1],A94,mapbiomas_peru_collection_4_deforestation_crossing_biomes_political_level_2_poli4[transition],4,mapbiomas_peru_collection_4_deforestation_crossing_biomes_political_level_2_poli4[2010],"&lt;&gt;")=0,"",SUMIFS(mapbiomas_peru_collection_4_deforestation_crossing_biomes_political_level_2_poli4[2010],mapbiomas_peru_collection_4_deforestation_crossing_biomes_political_level_2_poli4[territor_level_2_1],A94,mapbiomas_peru_collection_4_deforestation_crossing_biomes_political_level_2_poli4[transition],4))</f>
        <v>44114</v>
      </c>
    </row>
    <row r="95" spans="1:3">
      <c r="A95" t="s">
        <v>10</v>
      </c>
      <c r="B95" s="6">
        <v>2011</v>
      </c>
      <c r="C95" s="4">
        <f>IF(COUNTIFS(mapbiomas_peru_collection_4_deforestation_crossing_biomes_political_level_2_poli4[territor_level_2_1],A95,mapbiomas_peru_collection_4_deforestation_crossing_biomes_political_level_2_poli4[transition],4,mapbiomas_peru_collection_4_deforestation_crossing_biomes_political_level_2_poli4[2011],"&lt;&gt;")=0,"",SUMIFS(mapbiomas_peru_collection_4_deforestation_crossing_biomes_political_level_2_poli4[2011],mapbiomas_peru_collection_4_deforestation_crossing_biomes_political_level_2_poli4[territor_level_2_1],A95,mapbiomas_peru_collection_4_deforestation_crossing_biomes_political_level_2_poli4[transition],4))</f>
        <v>46693</v>
      </c>
    </row>
    <row r="96" spans="1:3">
      <c r="A96" t="s">
        <v>10</v>
      </c>
      <c r="B96" s="6">
        <v>2012</v>
      </c>
      <c r="C96" s="4">
        <f>IF(COUNTIFS(mapbiomas_peru_collection_4_deforestation_crossing_biomes_political_level_2_poli4[territor_level_2_1],A96,mapbiomas_peru_collection_4_deforestation_crossing_biomes_political_level_2_poli4[transition],4,mapbiomas_peru_collection_4_deforestation_crossing_biomes_political_level_2_poli4[2012],"&lt;&gt;")=0,"",SUMIFS(mapbiomas_peru_collection_4_deforestation_crossing_biomes_political_level_2_poli4[2012],mapbiomas_peru_collection_4_deforestation_crossing_biomes_political_level_2_poli4[territor_level_2_1],A96,mapbiomas_peru_collection_4_deforestation_crossing_biomes_political_level_2_poli4[transition],4))</f>
        <v>32152.999999999996</v>
      </c>
    </row>
    <row r="97" spans="1:3">
      <c r="A97" t="s">
        <v>10</v>
      </c>
      <c r="B97" s="6">
        <v>2013</v>
      </c>
      <c r="C97" s="4">
        <f>IF(COUNTIFS(mapbiomas_peru_collection_4_deforestation_crossing_biomes_political_level_2_poli4[territor_level_2_1],A97,mapbiomas_peru_collection_4_deforestation_crossing_biomes_political_level_2_poli4[transition],4,mapbiomas_peru_collection_4_deforestation_crossing_biomes_political_level_2_poli4[2013],"&lt;&gt;")=0,"",SUMIFS(mapbiomas_peru_collection_4_deforestation_crossing_biomes_political_level_2_poli4[2013],mapbiomas_peru_collection_4_deforestation_crossing_biomes_political_level_2_poli4[territor_level_2_1],A97,mapbiomas_peru_collection_4_deforestation_crossing_biomes_political_level_2_poli4[transition],4))</f>
        <v>46010</v>
      </c>
    </row>
    <row r="98" spans="1:3">
      <c r="A98" t="s">
        <v>10</v>
      </c>
      <c r="B98" s="6">
        <v>2014</v>
      </c>
      <c r="C98" s="4">
        <f>IF(COUNTIFS(mapbiomas_peru_collection_4_deforestation_crossing_biomes_political_level_2_poli4[territor_level_2_1],A98,mapbiomas_peru_collection_4_deforestation_crossing_biomes_political_level_2_poli4[transition],4,mapbiomas_peru_collection_4_deforestation_crossing_biomes_political_level_2_poli4[2014],"&lt;&gt;")=0,"",SUMIFS(mapbiomas_peru_collection_4_deforestation_crossing_biomes_political_level_2_poli4[2014],mapbiomas_peru_collection_4_deforestation_crossing_biomes_political_level_2_poli4[territor_level_2_1],A98,mapbiomas_peru_collection_4_deforestation_crossing_biomes_political_level_2_poli4[transition],4))</f>
        <v>25762</v>
      </c>
    </row>
    <row r="99" spans="1:3">
      <c r="A99" t="s">
        <v>10</v>
      </c>
      <c r="B99" s="6">
        <v>2015</v>
      </c>
      <c r="C99" s="4">
        <f>IF(COUNTIFS(mapbiomas_peru_collection_4_deforestation_crossing_biomes_political_level_2_poli4[territor_level_2_1],A99,mapbiomas_peru_collection_4_deforestation_crossing_biomes_political_level_2_poli4[transition],4,mapbiomas_peru_collection_4_deforestation_crossing_biomes_political_level_2_poli4[2015],"&lt;&gt;")=0,"",SUMIFS(mapbiomas_peru_collection_4_deforestation_crossing_biomes_political_level_2_poli4[2015],mapbiomas_peru_collection_4_deforestation_crossing_biomes_political_level_2_poli4[territor_level_2_1],A99,mapbiomas_peru_collection_4_deforestation_crossing_biomes_political_level_2_poli4[transition],4))</f>
        <v>22864</v>
      </c>
    </row>
    <row r="100" spans="1:3">
      <c r="A100" t="s">
        <v>10</v>
      </c>
      <c r="B100" s="6">
        <v>2016</v>
      </c>
      <c r="C100" s="4">
        <f>IF(COUNTIFS(mapbiomas_peru_collection_4_deforestation_crossing_biomes_political_level_2_poli4[territor_level_2_1],A100,mapbiomas_peru_collection_4_deforestation_crossing_biomes_political_level_2_poli4[transition],4,mapbiomas_peru_collection_4_deforestation_crossing_biomes_political_level_2_poli4[2016],"&lt;&gt;")=0,"",SUMIFS(mapbiomas_peru_collection_4_deforestation_crossing_biomes_political_level_2_poli4[2016],mapbiomas_peru_collection_4_deforestation_crossing_biomes_political_level_2_poli4[territor_level_2_1],A100,mapbiomas_peru_collection_4_deforestation_crossing_biomes_political_level_2_poli4[transition],4))</f>
        <v>32113</v>
      </c>
    </row>
    <row r="101" spans="1:3">
      <c r="A101" t="s">
        <v>10</v>
      </c>
      <c r="B101" s="6">
        <v>2017</v>
      </c>
      <c r="C101" s="4">
        <f>IF(COUNTIFS(mapbiomas_peru_collection_4_deforestation_crossing_biomes_political_level_2_poli4[territor_level_2_1],A101,mapbiomas_peru_collection_4_deforestation_crossing_biomes_political_level_2_poli4[transition],4,mapbiomas_peru_collection_4_deforestation_crossing_biomes_political_level_2_poli4[2017],"&lt;&gt;")=0,"",SUMIFS(mapbiomas_peru_collection_4_deforestation_crossing_biomes_political_level_2_poli4[2017],mapbiomas_peru_collection_4_deforestation_crossing_biomes_political_level_2_poli4[territor_level_2_1],A101,mapbiomas_peru_collection_4_deforestation_crossing_biomes_political_level_2_poli4[transition],4))</f>
        <v>26938</v>
      </c>
    </row>
    <row r="102" spans="1:3">
      <c r="A102" t="s">
        <v>10</v>
      </c>
      <c r="B102" s="6">
        <v>2018</v>
      </c>
      <c r="C102" s="4">
        <f>IF(COUNTIFS(mapbiomas_peru_collection_4_deforestation_crossing_biomes_political_level_2_poli4[territor_level_2_1],A102,mapbiomas_peru_collection_4_deforestation_crossing_biomes_political_level_2_poli4[transition],4,mapbiomas_peru_collection_4_deforestation_crossing_biomes_political_level_2_poli4[2018],"&lt;&gt;")=0,"",SUMIFS(mapbiomas_peru_collection_4_deforestation_crossing_biomes_political_level_2_poli4[2018],mapbiomas_peru_collection_4_deforestation_crossing_biomes_political_level_2_poli4[territor_level_2_1],A102,mapbiomas_peru_collection_4_deforestation_crossing_biomes_political_level_2_poli4[transition],4))</f>
        <v>17918</v>
      </c>
    </row>
    <row r="103" spans="1:3">
      <c r="A103" t="s">
        <v>10</v>
      </c>
      <c r="B103" s="6">
        <v>2019</v>
      </c>
      <c r="C103" s="4">
        <f>IF(COUNTIFS(mapbiomas_peru_collection_4_deforestation_crossing_biomes_political_level_2_poli4[territor_level_2_1],A103,mapbiomas_peru_collection_4_deforestation_crossing_biomes_political_level_2_poli4[transition],4,mapbiomas_peru_collection_4_deforestation_crossing_biomes_political_level_2_poli4[2019],"&lt;&gt;")=0,"",SUMIFS(mapbiomas_peru_collection_4_deforestation_crossing_biomes_political_level_2_poli4[2019],mapbiomas_peru_collection_4_deforestation_crossing_biomes_political_level_2_poli4[territor_level_2_1],A103,mapbiomas_peru_collection_4_deforestation_crossing_biomes_political_level_2_poli4[transition],4))</f>
        <v>19699</v>
      </c>
    </row>
    <row r="104" spans="1:3">
      <c r="A104" t="s">
        <v>10</v>
      </c>
      <c r="B104" s="6">
        <v>2020</v>
      </c>
      <c r="C104" s="4">
        <f>IF(COUNTIFS(mapbiomas_peru_collection_4_deforestation_crossing_biomes_political_level_2_poli4[territor_level_2_1],A104,mapbiomas_peru_collection_4_deforestation_crossing_biomes_political_level_2_poli4[transition],4,mapbiomas_peru_collection_4_deforestation_crossing_biomes_political_level_2_poli4[2020],"&lt;&gt;")=0,"",SUMIFS(mapbiomas_peru_collection_4_deforestation_crossing_biomes_political_level_2_poli4[2020],mapbiomas_peru_collection_4_deforestation_crossing_biomes_political_level_2_poli4[territor_level_2_1],A104,mapbiomas_peru_collection_4_deforestation_crossing_biomes_political_level_2_poli4[transition],4))</f>
        <v>20583</v>
      </c>
    </row>
    <row r="105" spans="1:3">
      <c r="A105" t="s">
        <v>10</v>
      </c>
      <c r="B105" s="6">
        <v>2021</v>
      </c>
      <c r="C105" s="4">
        <f>IF(COUNTIFS(mapbiomas_peru_collection_4_deforestation_crossing_biomes_political_level_2_poli4[territor_level_2_1],A105,mapbiomas_peru_collection_4_deforestation_crossing_biomes_political_level_2_poli4[transition],4,mapbiomas_peru_collection_4_deforestation_crossing_biomes_political_level_2_poli4[2021],"&lt;&gt;")=0,"",SUMIFS(mapbiomas_peru_collection_4_deforestation_crossing_biomes_political_level_2_poli4[2021],mapbiomas_peru_collection_4_deforestation_crossing_biomes_political_level_2_poli4[territor_level_2_1],A105,mapbiomas_peru_collection_4_deforestation_crossing_biomes_political_level_2_poli4[transition],4))</f>
        <v>18529</v>
      </c>
    </row>
    <row r="106" spans="1:3">
      <c r="A106" t="s">
        <v>10</v>
      </c>
      <c r="B106" s="6">
        <v>2022</v>
      </c>
      <c r="C106" s="4">
        <f>IF(COUNTIFS(mapbiomas_peru_collection_4_deforestation_crossing_biomes_political_level_2_poli4[territor_level_2_1],A106,mapbiomas_peru_collection_4_deforestation_crossing_biomes_political_level_2_poli4[transition],4,mapbiomas_peru_collection_4_deforestation_crossing_biomes_political_level_2_poli4[2022],"&lt;&gt;")=0,"",SUMIFS(mapbiomas_peru_collection_4_deforestation_crossing_biomes_political_level_2_poli4[2022],mapbiomas_peru_collection_4_deforestation_crossing_biomes_political_level_2_poli4[territor_level_2_1],A106,mapbiomas_peru_collection_4_deforestation_crossing_biomes_political_level_2_poli4[transition],4))</f>
        <v>24268</v>
      </c>
    </row>
    <row r="107" spans="1:3">
      <c r="A107" t="s">
        <v>10</v>
      </c>
      <c r="B107" s="6">
        <v>2023</v>
      </c>
      <c r="C107" s="4">
        <f>IF(COUNTIFS(mapbiomas_peru_collection_4_deforestation_crossing_biomes_political_level_2_poli4[territor_level_2_1],A107,mapbiomas_peru_collection_4_deforestation_crossing_biomes_political_level_2_poli4[transition],4,mapbiomas_peru_collection_4_deforestation_crossing_biomes_political_level_2_poli4[2023],"&lt;&gt;")=0,"",SUMIFS(mapbiomas_peru_collection_4_deforestation_crossing_biomes_political_level_2_poli4[2023],mapbiomas_peru_collection_4_deforestation_crossing_biomes_political_level_2_poli4[territor_level_2_1],A107,mapbiomas_peru_collection_4_deforestation_crossing_biomes_political_level_2_poli4[transition],4))</f>
        <v>37580</v>
      </c>
    </row>
    <row r="108" spans="1:3">
      <c r="A108" t="s">
        <v>10</v>
      </c>
      <c r="B108" s="6">
        <v>2024</v>
      </c>
      <c r="C108" s="4">
        <f>IF(COUNTIFS(mapbiomas_peru_collection_4_deforestation_crossing_biomes_political_level_2_poli4[territor_level_2_1],A108,mapbiomas_peru_collection_4_deforestation_crossing_biomes_political_level_2_poli4[transition],4,mapbiomas_peru_collection_4_deforestation_crossing_biomes_political_level_2_poli4[2024],"&lt;&gt;")=0,"",SUMIFS(mapbiomas_peru_collection_4_deforestation_crossing_biomes_political_level_2_poli4[2024],mapbiomas_peru_collection_4_deforestation_crossing_biomes_political_level_2_poli4[territor_level_2_1],A108,mapbiomas_peru_collection_4_deforestation_crossing_biomes_political_level_2_poli4[transition],4))</f>
        <v>43413</v>
      </c>
    </row>
    <row r="109" spans="1:3">
      <c r="A109" t="s">
        <v>10</v>
      </c>
      <c r="B109" s="6">
        <v>2025</v>
      </c>
      <c r="C109" s="4">
        <f>IF(COUNTIFS(mapbiomas_peru_collection_4_deforestation_crossing_biomes_political_level_2_poli4[territor_level_2_1],A109,mapbiomas_peru_collection_4_deforestation_crossing_biomes_political_level_2_poli4[transition],4,mapbiomas_peru_collection_4_deforestation_crossing_biomes_political_level_2_poli4[2025],"&lt;&gt;")=0,"",SUMIFS(mapbiomas_peru_collection_4_deforestation_crossing_biomes_political_level_2_poli4[2025],mapbiomas_peru_collection_4_deforestation_crossing_biomes_political_level_2_poli4[territor_level_2_1],A109,mapbiomas_peru_collection_4_deforestation_crossing_biomes_political_level_2_poli4[transition],4))</f>
        <v>29132</v>
      </c>
    </row>
    <row r="110" spans="1:3">
      <c r="A110" t="s">
        <v>181</v>
      </c>
      <c r="B110" s="6">
        <v>1990</v>
      </c>
      <c r="C110" s="4">
        <f>IF(COUNTIFS(mapbiomas_peru_collection_4_deforestation_crossing_biomes_political_level_2_poli4[territor_level_2_1],A110,mapbiomas_peru_collection_4_deforestation_crossing_biomes_political_level_2_poli4[transition],4,mapbiomas_peru_collection_4_deforestation_crossing_biomes_political_level_2_poli4[1990],"&lt;&gt;")=0,"",SUMIFS(mapbiomas_peru_collection_4_deforestation_crossing_biomes_political_level_2_poli4[1990],mapbiomas_peru_collection_4_deforestation_crossing_biomes_political_level_2_poli4[territor_level_2_1],A110,mapbiomas_peru_collection_4_deforestation_crossing_biomes_political_level_2_poli4[transition],4))</f>
        <v>1456992.5999999999</v>
      </c>
    </row>
    <row r="111" spans="1:3">
      <c r="A111" t="s">
        <v>181</v>
      </c>
      <c r="B111" s="6">
        <v>1991</v>
      </c>
      <c r="C111" s="4">
        <f>IF(COUNTIFS(mapbiomas_peru_collection_4_deforestation_crossing_biomes_political_level_2_poli4[territor_level_2_1],A111,mapbiomas_peru_collection_4_deforestation_crossing_biomes_political_level_2_poli4[transition],4,mapbiomas_peru_collection_4_deforestation_crossing_biomes_political_level_2_poli4[1991],"&lt;&gt;")=0,"",SUMIFS(mapbiomas_peru_collection_4_deforestation_crossing_biomes_political_level_2_poli4[1991],mapbiomas_peru_collection_4_deforestation_crossing_biomes_political_level_2_poli4[territor_level_2_1],A111,mapbiomas_peru_collection_4_deforestation_crossing_biomes_political_level_2_poli4[transition],4))</f>
        <v>2927600</v>
      </c>
    </row>
    <row r="112" spans="1:3">
      <c r="A112" t="s">
        <v>181</v>
      </c>
      <c r="B112" s="6">
        <v>1992</v>
      </c>
      <c r="C112" s="4">
        <f>IF(COUNTIFS(mapbiomas_peru_collection_4_deforestation_crossing_biomes_political_level_2_poli4[territor_level_2_1],A112,mapbiomas_peru_collection_4_deforestation_crossing_biomes_political_level_2_poli4[transition],4,mapbiomas_peru_collection_4_deforestation_crossing_biomes_political_level_2_poli4[1992],"&lt;&gt;")=0,"",SUMIFS(mapbiomas_peru_collection_4_deforestation_crossing_biomes_political_level_2_poli4[1992],mapbiomas_peru_collection_4_deforestation_crossing_biomes_political_level_2_poli4[territor_level_2_1],A112,mapbiomas_peru_collection_4_deforestation_crossing_biomes_political_level_2_poli4[transition],4))</f>
        <v>335340</v>
      </c>
    </row>
    <row r="113" spans="1:3">
      <c r="A113" t="s">
        <v>181</v>
      </c>
      <c r="B113" s="6">
        <v>1993</v>
      </c>
      <c r="C113" s="4">
        <f>IF(COUNTIFS(mapbiomas_peru_collection_4_deforestation_crossing_biomes_political_level_2_poli4[territor_level_2_1],A113,mapbiomas_peru_collection_4_deforestation_crossing_biomes_political_level_2_poli4[transition],4,mapbiomas_peru_collection_4_deforestation_crossing_biomes_political_level_2_poli4[1993],"&lt;&gt;")=0,"",SUMIFS(mapbiomas_peru_collection_4_deforestation_crossing_biomes_political_level_2_poli4[1993],mapbiomas_peru_collection_4_deforestation_crossing_biomes_political_level_2_poli4[territor_level_2_1],A113,mapbiomas_peru_collection_4_deforestation_crossing_biomes_political_level_2_poli4[transition],4))</f>
        <v>184840</v>
      </c>
    </row>
    <row r="114" spans="1:3">
      <c r="A114" t="s">
        <v>181</v>
      </c>
      <c r="B114" s="6">
        <v>1994</v>
      </c>
      <c r="C114" s="4">
        <f>IF(COUNTIFS(mapbiomas_peru_collection_4_deforestation_crossing_biomes_political_level_2_poli4[territor_level_2_1],A114,mapbiomas_peru_collection_4_deforestation_crossing_biomes_political_level_2_poli4[transition],4,mapbiomas_peru_collection_4_deforestation_crossing_biomes_political_level_2_poli4[1994],"&lt;&gt;")=0,"",SUMIFS(mapbiomas_peru_collection_4_deforestation_crossing_biomes_political_level_2_poli4[1994],mapbiomas_peru_collection_4_deforestation_crossing_biomes_political_level_2_poli4[territor_level_2_1],A114,mapbiomas_peru_collection_4_deforestation_crossing_biomes_political_level_2_poli4[transition],4))</f>
        <v>296790</v>
      </c>
    </row>
    <row r="115" spans="1:3">
      <c r="A115" t="s">
        <v>181</v>
      </c>
      <c r="B115" s="6">
        <v>1995</v>
      </c>
      <c r="C115" s="4">
        <f>IF(COUNTIFS(mapbiomas_peru_collection_4_deforestation_crossing_biomes_political_level_2_poli4[territor_level_2_1],A115,mapbiomas_peru_collection_4_deforestation_crossing_biomes_political_level_2_poli4[transition],4,mapbiomas_peru_collection_4_deforestation_crossing_biomes_political_level_2_poli4[1995],"&lt;&gt;")=0,"",SUMIFS(mapbiomas_peru_collection_4_deforestation_crossing_biomes_political_level_2_poli4[1995],mapbiomas_peru_collection_4_deforestation_crossing_biomes_political_level_2_poli4[territor_level_2_1],A115,mapbiomas_peru_collection_4_deforestation_crossing_biomes_political_level_2_poli4[transition],4))</f>
        <v>53527</v>
      </c>
    </row>
    <row r="116" spans="1:3">
      <c r="A116" t="s">
        <v>181</v>
      </c>
      <c r="B116" s="6">
        <v>1996</v>
      </c>
      <c r="C116" s="4">
        <f>IF(COUNTIFS(mapbiomas_peru_collection_4_deforestation_crossing_biomes_political_level_2_poli4[territor_level_2_1],A116,mapbiomas_peru_collection_4_deforestation_crossing_biomes_political_level_2_poli4[transition],4,mapbiomas_peru_collection_4_deforestation_crossing_biomes_political_level_2_poli4[1996],"&lt;&gt;")=0,"",SUMIFS(mapbiomas_peru_collection_4_deforestation_crossing_biomes_political_level_2_poli4[1996],mapbiomas_peru_collection_4_deforestation_crossing_biomes_political_level_2_poli4[territor_level_2_1],A116,mapbiomas_peru_collection_4_deforestation_crossing_biomes_political_level_2_poli4[transition],4))</f>
        <v>1054500</v>
      </c>
    </row>
    <row r="117" spans="1:3">
      <c r="A117" t="s">
        <v>181</v>
      </c>
      <c r="B117" s="6">
        <v>1997</v>
      </c>
      <c r="C117" s="4">
        <f>IF(COUNTIFS(mapbiomas_peru_collection_4_deforestation_crossing_biomes_political_level_2_poli4[territor_level_2_1],A117,mapbiomas_peru_collection_4_deforestation_crossing_biomes_political_level_2_poli4[transition],4,mapbiomas_peru_collection_4_deforestation_crossing_biomes_political_level_2_poli4[1997],"&lt;&gt;")=0,"",SUMIFS(mapbiomas_peru_collection_4_deforestation_crossing_biomes_political_level_2_poli4[1997],mapbiomas_peru_collection_4_deforestation_crossing_biomes_political_level_2_poli4[territor_level_2_1],A117,mapbiomas_peru_collection_4_deforestation_crossing_biomes_political_level_2_poli4[transition],4))</f>
        <v>1279300</v>
      </c>
    </row>
    <row r="118" spans="1:3">
      <c r="A118" t="s">
        <v>181</v>
      </c>
      <c r="B118" s="6">
        <v>1998</v>
      </c>
      <c r="C118" s="4">
        <f>IF(COUNTIFS(mapbiomas_peru_collection_4_deforestation_crossing_biomes_political_level_2_poli4[territor_level_2_1],A118,mapbiomas_peru_collection_4_deforestation_crossing_biomes_political_level_2_poli4[transition],4,mapbiomas_peru_collection_4_deforestation_crossing_biomes_political_level_2_poli4[1998],"&lt;&gt;")=0,"",SUMIFS(mapbiomas_peru_collection_4_deforestation_crossing_biomes_political_level_2_poli4[1998],mapbiomas_peru_collection_4_deforestation_crossing_biomes_political_level_2_poli4[territor_level_2_1],A118,mapbiomas_peru_collection_4_deforestation_crossing_biomes_political_level_2_poli4[transition],4))</f>
        <v>1154000</v>
      </c>
    </row>
    <row r="119" spans="1:3">
      <c r="A119" t="s">
        <v>181</v>
      </c>
      <c r="B119" s="6">
        <v>1999</v>
      </c>
      <c r="C119" s="4">
        <f>IF(COUNTIFS(mapbiomas_peru_collection_4_deforestation_crossing_biomes_political_level_2_poli4[territor_level_2_1],A119,mapbiomas_peru_collection_4_deforestation_crossing_biomes_political_level_2_poli4[transition],4,mapbiomas_peru_collection_4_deforestation_crossing_biomes_political_level_2_poli4[1999],"&lt;&gt;")=0,"",SUMIFS(mapbiomas_peru_collection_4_deforestation_crossing_biomes_political_level_2_poli4[1999],mapbiomas_peru_collection_4_deforestation_crossing_biomes_political_level_2_poli4[territor_level_2_1],A119,mapbiomas_peru_collection_4_deforestation_crossing_biomes_political_level_2_poli4[transition],4))</f>
        <v>1408100</v>
      </c>
    </row>
    <row r="120" spans="1:3">
      <c r="A120" t="s">
        <v>181</v>
      </c>
      <c r="B120" s="6">
        <v>2000</v>
      </c>
      <c r="C120" s="4">
        <f>IF(COUNTIFS(mapbiomas_peru_collection_4_deforestation_crossing_biomes_political_level_2_poli4[territor_level_2_1],A120,mapbiomas_peru_collection_4_deforestation_crossing_biomes_political_level_2_poli4[transition],4,mapbiomas_peru_collection_4_deforestation_crossing_biomes_political_level_2_poli4[2000],"&lt;&gt;")=0,"",SUMIFS(mapbiomas_peru_collection_4_deforestation_crossing_biomes_political_level_2_poli4[2000],mapbiomas_peru_collection_4_deforestation_crossing_biomes_political_level_2_poli4[territor_level_2_1],A120,mapbiomas_peru_collection_4_deforestation_crossing_biomes_political_level_2_poli4[transition],4))</f>
        <v>654000</v>
      </c>
    </row>
    <row r="121" spans="1:3">
      <c r="A121" t="s">
        <v>181</v>
      </c>
      <c r="B121" s="6">
        <v>2001</v>
      </c>
      <c r="C121" s="4">
        <f>IF(COUNTIFS(mapbiomas_peru_collection_4_deforestation_crossing_biomes_political_level_2_poli4[territor_level_2_1],A121,mapbiomas_peru_collection_4_deforestation_crossing_biomes_political_level_2_poli4[transition],4,mapbiomas_peru_collection_4_deforestation_crossing_biomes_political_level_2_poli4[2001],"&lt;&gt;")=0,"",SUMIFS(mapbiomas_peru_collection_4_deforestation_crossing_biomes_political_level_2_poli4[2001],mapbiomas_peru_collection_4_deforestation_crossing_biomes_political_level_2_poli4[territor_level_2_1],A121,mapbiomas_peru_collection_4_deforestation_crossing_biomes_political_level_2_poli4[transition],4))</f>
        <v>480800</v>
      </c>
    </row>
    <row r="122" spans="1:3">
      <c r="A122" t="s">
        <v>181</v>
      </c>
      <c r="B122" s="6">
        <v>2002</v>
      </c>
      <c r="C122" s="4">
        <f>IF(COUNTIFS(mapbiomas_peru_collection_4_deforestation_crossing_biomes_political_level_2_poli4[territor_level_2_1],A122,mapbiomas_peru_collection_4_deforestation_crossing_biomes_political_level_2_poli4[transition],4,mapbiomas_peru_collection_4_deforestation_crossing_biomes_political_level_2_poli4[2002],"&lt;&gt;")=0,"",SUMIFS(mapbiomas_peru_collection_4_deforestation_crossing_biomes_political_level_2_poli4[2002],mapbiomas_peru_collection_4_deforestation_crossing_biomes_political_level_2_poli4[territor_level_2_1],A122,mapbiomas_peru_collection_4_deforestation_crossing_biomes_political_level_2_poli4[transition],4))</f>
        <v>528630</v>
      </c>
    </row>
    <row r="123" spans="1:3">
      <c r="A123" t="s">
        <v>181</v>
      </c>
      <c r="B123" s="6">
        <v>2003</v>
      </c>
      <c r="C123" s="4">
        <f>IF(COUNTIFS(mapbiomas_peru_collection_4_deforestation_crossing_biomes_political_level_2_poli4[territor_level_2_1],A123,mapbiomas_peru_collection_4_deforestation_crossing_biomes_political_level_2_poli4[transition],4,mapbiomas_peru_collection_4_deforestation_crossing_biomes_political_level_2_poli4[2003],"&lt;&gt;")=0,"",SUMIFS(mapbiomas_peru_collection_4_deforestation_crossing_biomes_political_level_2_poli4[2003],mapbiomas_peru_collection_4_deforestation_crossing_biomes_political_level_2_poli4[territor_level_2_1],A123,mapbiomas_peru_collection_4_deforestation_crossing_biomes_political_level_2_poli4[transition],4))</f>
        <v>612040</v>
      </c>
    </row>
    <row r="124" spans="1:3">
      <c r="A124" t="s">
        <v>181</v>
      </c>
      <c r="B124" s="6">
        <v>2004</v>
      </c>
      <c r="C124" s="4">
        <f>IF(COUNTIFS(mapbiomas_peru_collection_4_deforestation_crossing_biomes_political_level_2_poli4[territor_level_2_1],A124,mapbiomas_peru_collection_4_deforestation_crossing_biomes_political_level_2_poli4[transition],4,mapbiomas_peru_collection_4_deforestation_crossing_biomes_political_level_2_poli4[2004],"&lt;&gt;")=0,"",SUMIFS(mapbiomas_peru_collection_4_deforestation_crossing_biomes_political_level_2_poli4[2004],mapbiomas_peru_collection_4_deforestation_crossing_biomes_political_level_2_poli4[territor_level_2_1],A124,mapbiomas_peru_collection_4_deforestation_crossing_biomes_political_level_2_poli4[transition],4))</f>
        <v>471580</v>
      </c>
    </row>
    <row r="125" spans="1:3">
      <c r="A125" t="s">
        <v>181</v>
      </c>
      <c r="B125" s="6">
        <v>2005</v>
      </c>
      <c r="C125" s="4">
        <f>IF(COUNTIFS(mapbiomas_peru_collection_4_deforestation_crossing_biomes_political_level_2_poli4[territor_level_2_1],A125,mapbiomas_peru_collection_4_deforestation_crossing_biomes_political_level_2_poli4[transition],4,mapbiomas_peru_collection_4_deforestation_crossing_biomes_political_level_2_poli4[2005],"&lt;&gt;")=0,"",SUMIFS(mapbiomas_peru_collection_4_deforestation_crossing_biomes_political_level_2_poli4[2005],mapbiomas_peru_collection_4_deforestation_crossing_biomes_political_level_2_poli4[territor_level_2_1],A125,mapbiomas_peru_collection_4_deforestation_crossing_biomes_political_level_2_poli4[transition],4))</f>
        <v>338640</v>
      </c>
    </row>
    <row r="126" spans="1:3">
      <c r="A126" t="s">
        <v>181</v>
      </c>
      <c r="B126" s="6">
        <v>2006</v>
      </c>
      <c r="C126" s="4">
        <f>IF(COUNTIFS(mapbiomas_peru_collection_4_deforestation_crossing_biomes_political_level_2_poli4[territor_level_2_1],A126,mapbiomas_peru_collection_4_deforestation_crossing_biomes_political_level_2_poli4[transition],4,mapbiomas_peru_collection_4_deforestation_crossing_biomes_political_level_2_poli4[2006],"&lt;&gt;")=0,"",SUMIFS(mapbiomas_peru_collection_4_deforestation_crossing_biomes_political_level_2_poli4[2006],mapbiomas_peru_collection_4_deforestation_crossing_biomes_political_level_2_poli4[territor_level_2_1],A126,mapbiomas_peru_collection_4_deforestation_crossing_biomes_political_level_2_poli4[transition],4))</f>
        <v>503470</v>
      </c>
    </row>
    <row r="127" spans="1:3">
      <c r="A127" t="s">
        <v>181</v>
      </c>
      <c r="B127" s="6">
        <v>2007</v>
      </c>
      <c r="C127" s="4">
        <f>IF(COUNTIFS(mapbiomas_peru_collection_4_deforestation_crossing_biomes_political_level_2_poli4[territor_level_2_1],A127,mapbiomas_peru_collection_4_deforestation_crossing_biomes_political_level_2_poli4[transition],4,mapbiomas_peru_collection_4_deforestation_crossing_biomes_political_level_2_poli4[2007],"&lt;&gt;")=0,"",SUMIFS(mapbiomas_peru_collection_4_deforestation_crossing_biomes_political_level_2_poli4[2007],mapbiomas_peru_collection_4_deforestation_crossing_biomes_political_level_2_poli4[territor_level_2_1],A127,mapbiomas_peru_collection_4_deforestation_crossing_biomes_political_level_2_poli4[transition],4))</f>
        <v>680640</v>
      </c>
    </row>
    <row r="128" spans="1:3">
      <c r="A128" t="s">
        <v>181</v>
      </c>
      <c r="B128" s="6">
        <v>2008</v>
      </c>
      <c r="C128" s="4">
        <f>IF(COUNTIFS(mapbiomas_peru_collection_4_deforestation_crossing_biomes_political_level_2_poli4[territor_level_2_1],A128,mapbiomas_peru_collection_4_deforestation_crossing_biomes_political_level_2_poli4[transition],4,mapbiomas_peru_collection_4_deforestation_crossing_biomes_political_level_2_poli4[2008],"&lt;&gt;")=0,"",SUMIFS(mapbiomas_peru_collection_4_deforestation_crossing_biomes_political_level_2_poli4[2008],mapbiomas_peru_collection_4_deforestation_crossing_biomes_political_level_2_poli4[territor_level_2_1],A128,mapbiomas_peru_collection_4_deforestation_crossing_biomes_political_level_2_poli4[transition],4))</f>
        <v>359370</v>
      </c>
    </row>
    <row r="129" spans="1:3">
      <c r="A129" t="s">
        <v>181</v>
      </c>
      <c r="B129" s="6">
        <v>2009</v>
      </c>
      <c r="C129" s="4">
        <f>IF(COUNTIFS(mapbiomas_peru_collection_4_deforestation_crossing_biomes_political_level_2_poli4[territor_level_2_1],A129,mapbiomas_peru_collection_4_deforestation_crossing_biomes_political_level_2_poli4[transition],4,mapbiomas_peru_collection_4_deforestation_crossing_biomes_political_level_2_poli4[2009],"&lt;&gt;")=0,"",SUMIFS(mapbiomas_peru_collection_4_deforestation_crossing_biomes_political_level_2_poli4[2009],mapbiomas_peru_collection_4_deforestation_crossing_biomes_political_level_2_poli4[territor_level_2_1],A129,mapbiomas_peru_collection_4_deforestation_crossing_biomes_political_level_2_poli4[transition],4))</f>
        <v>927270.00000000012</v>
      </c>
    </row>
    <row r="130" spans="1:3">
      <c r="A130" t="s">
        <v>181</v>
      </c>
      <c r="B130" s="6">
        <v>2010</v>
      </c>
      <c r="C130" s="4">
        <f>IF(COUNTIFS(mapbiomas_peru_collection_4_deforestation_crossing_biomes_political_level_2_poli4[territor_level_2_1],A130,mapbiomas_peru_collection_4_deforestation_crossing_biomes_political_level_2_poli4[transition],4,mapbiomas_peru_collection_4_deforestation_crossing_biomes_political_level_2_poli4[2010],"&lt;&gt;")=0,"",SUMIFS(mapbiomas_peru_collection_4_deforestation_crossing_biomes_political_level_2_poli4[2010],mapbiomas_peru_collection_4_deforestation_crossing_biomes_political_level_2_poli4[territor_level_2_1],A130,mapbiomas_peru_collection_4_deforestation_crossing_biomes_political_level_2_poli4[transition],4))</f>
        <v>591190</v>
      </c>
    </row>
    <row r="131" spans="1:3">
      <c r="A131" t="s">
        <v>181</v>
      </c>
      <c r="B131" s="6">
        <v>2011</v>
      </c>
      <c r="C131" s="4">
        <f>IF(COUNTIFS(mapbiomas_peru_collection_4_deforestation_crossing_biomes_political_level_2_poli4[territor_level_2_1],A131,mapbiomas_peru_collection_4_deforestation_crossing_biomes_political_level_2_poli4[transition],4,mapbiomas_peru_collection_4_deforestation_crossing_biomes_political_level_2_poli4[2011],"&lt;&gt;")=0,"",SUMIFS(mapbiomas_peru_collection_4_deforestation_crossing_biomes_political_level_2_poli4[2011],mapbiomas_peru_collection_4_deforestation_crossing_biomes_political_level_2_poli4[territor_level_2_1],A131,mapbiomas_peru_collection_4_deforestation_crossing_biomes_political_level_2_poli4[transition],4))</f>
        <v>703030</v>
      </c>
    </row>
    <row r="132" spans="1:3">
      <c r="A132" t="s">
        <v>181</v>
      </c>
      <c r="B132" s="6">
        <v>2012</v>
      </c>
      <c r="C132" s="4">
        <f>IF(COUNTIFS(mapbiomas_peru_collection_4_deforestation_crossing_biomes_political_level_2_poli4[territor_level_2_1],A132,mapbiomas_peru_collection_4_deforestation_crossing_biomes_political_level_2_poli4[transition],4,mapbiomas_peru_collection_4_deforestation_crossing_biomes_political_level_2_poli4[2012],"&lt;&gt;")=0,"",SUMIFS(mapbiomas_peru_collection_4_deforestation_crossing_biomes_political_level_2_poli4[2012],mapbiomas_peru_collection_4_deforestation_crossing_biomes_political_level_2_poli4[territor_level_2_1],A132,mapbiomas_peru_collection_4_deforestation_crossing_biomes_political_level_2_poli4[transition],4))</f>
        <v>515480</v>
      </c>
    </row>
    <row r="133" spans="1:3">
      <c r="A133" t="s">
        <v>181</v>
      </c>
      <c r="B133" s="6">
        <v>2013</v>
      </c>
      <c r="C133" s="4">
        <f>IF(COUNTIFS(mapbiomas_peru_collection_4_deforestation_crossing_biomes_political_level_2_poli4[territor_level_2_1],A133,mapbiomas_peru_collection_4_deforestation_crossing_biomes_political_level_2_poli4[transition],4,mapbiomas_peru_collection_4_deforestation_crossing_biomes_political_level_2_poli4[2013],"&lt;&gt;")=0,"",SUMIFS(mapbiomas_peru_collection_4_deforestation_crossing_biomes_political_level_2_poli4[2013],mapbiomas_peru_collection_4_deforestation_crossing_biomes_political_level_2_poli4[territor_level_2_1],A133,mapbiomas_peru_collection_4_deforestation_crossing_biomes_political_level_2_poli4[transition],4))</f>
        <v>590880</v>
      </c>
    </row>
    <row r="134" spans="1:3">
      <c r="A134" t="s">
        <v>181</v>
      </c>
      <c r="B134" s="6">
        <v>2014</v>
      </c>
      <c r="C134" s="4">
        <f>IF(COUNTIFS(mapbiomas_peru_collection_4_deforestation_crossing_biomes_political_level_2_poli4[territor_level_2_1],A134,mapbiomas_peru_collection_4_deforestation_crossing_biomes_political_level_2_poli4[transition],4,mapbiomas_peru_collection_4_deforestation_crossing_biomes_political_level_2_poli4[2014],"&lt;&gt;")=0,"",SUMIFS(mapbiomas_peru_collection_4_deforestation_crossing_biomes_political_level_2_poli4[2014],mapbiomas_peru_collection_4_deforestation_crossing_biomes_political_level_2_poli4[territor_level_2_1],A134,mapbiomas_peru_collection_4_deforestation_crossing_biomes_political_level_2_poli4[transition],4))</f>
        <v>461710.00000000006</v>
      </c>
    </row>
    <row r="135" spans="1:3">
      <c r="A135" t="s">
        <v>181</v>
      </c>
      <c r="B135" s="6">
        <v>2015</v>
      </c>
      <c r="C135" s="4">
        <f>IF(COUNTIFS(mapbiomas_peru_collection_4_deforestation_crossing_biomes_political_level_2_poli4[territor_level_2_1],A135,mapbiomas_peru_collection_4_deforestation_crossing_biomes_political_level_2_poli4[transition],4,mapbiomas_peru_collection_4_deforestation_crossing_biomes_political_level_2_poli4[2015],"&lt;&gt;")=0,"",SUMIFS(mapbiomas_peru_collection_4_deforestation_crossing_biomes_political_level_2_poli4[2015],mapbiomas_peru_collection_4_deforestation_crossing_biomes_political_level_2_poli4[territor_level_2_1],A135,mapbiomas_peru_collection_4_deforestation_crossing_biomes_political_level_2_poli4[transition],4))</f>
        <v>473939.99999999994</v>
      </c>
    </row>
    <row r="136" spans="1:3">
      <c r="A136" t="s">
        <v>181</v>
      </c>
      <c r="B136" s="6">
        <v>2016</v>
      </c>
      <c r="C136" s="4">
        <f>IF(COUNTIFS(mapbiomas_peru_collection_4_deforestation_crossing_biomes_political_level_2_poli4[territor_level_2_1],A136,mapbiomas_peru_collection_4_deforestation_crossing_biomes_political_level_2_poli4[transition],4,mapbiomas_peru_collection_4_deforestation_crossing_biomes_political_level_2_poli4[2016],"&lt;&gt;")=0,"",SUMIFS(mapbiomas_peru_collection_4_deforestation_crossing_biomes_political_level_2_poli4[2016],mapbiomas_peru_collection_4_deforestation_crossing_biomes_political_level_2_poli4[territor_level_2_1],A136,mapbiomas_peru_collection_4_deforestation_crossing_biomes_political_level_2_poli4[transition],4))</f>
        <v>1162900</v>
      </c>
    </row>
    <row r="137" spans="1:3">
      <c r="A137" t="s">
        <v>181</v>
      </c>
      <c r="B137" s="6">
        <v>2017</v>
      </c>
      <c r="C137" s="4">
        <f>IF(COUNTIFS(mapbiomas_peru_collection_4_deforestation_crossing_biomes_political_level_2_poli4[territor_level_2_1],A137,mapbiomas_peru_collection_4_deforestation_crossing_biomes_political_level_2_poli4[transition],4,mapbiomas_peru_collection_4_deforestation_crossing_biomes_political_level_2_poli4[2017],"&lt;&gt;")=0,"",SUMIFS(mapbiomas_peru_collection_4_deforestation_crossing_biomes_political_level_2_poli4[2017],mapbiomas_peru_collection_4_deforestation_crossing_biomes_political_level_2_poli4[territor_level_2_1],A137,mapbiomas_peru_collection_4_deforestation_crossing_biomes_political_level_2_poli4[transition],4))</f>
        <v>858229.99999999988</v>
      </c>
    </row>
    <row r="138" spans="1:3">
      <c r="A138" t="s">
        <v>181</v>
      </c>
      <c r="B138" s="6">
        <v>2018</v>
      </c>
      <c r="C138" s="4">
        <f>IF(COUNTIFS(mapbiomas_peru_collection_4_deforestation_crossing_biomes_political_level_2_poli4[territor_level_2_1],A138,mapbiomas_peru_collection_4_deforestation_crossing_biomes_political_level_2_poli4[transition],4,mapbiomas_peru_collection_4_deforestation_crossing_biomes_political_level_2_poli4[2018],"&lt;&gt;")=0,"",SUMIFS(mapbiomas_peru_collection_4_deforestation_crossing_biomes_political_level_2_poli4[2018],mapbiomas_peru_collection_4_deforestation_crossing_biomes_political_level_2_poli4[territor_level_2_1],A138,mapbiomas_peru_collection_4_deforestation_crossing_biomes_political_level_2_poli4[transition],4))</f>
        <v>685040</v>
      </c>
    </row>
    <row r="139" spans="1:3">
      <c r="A139" t="s">
        <v>181</v>
      </c>
      <c r="B139" s="6">
        <v>2019</v>
      </c>
      <c r="C139" s="4">
        <f>IF(COUNTIFS(mapbiomas_peru_collection_4_deforestation_crossing_biomes_political_level_2_poli4[territor_level_2_1],A139,mapbiomas_peru_collection_4_deforestation_crossing_biomes_political_level_2_poli4[transition],4,mapbiomas_peru_collection_4_deforestation_crossing_biomes_political_level_2_poli4[2019],"&lt;&gt;")=0,"",SUMIFS(mapbiomas_peru_collection_4_deforestation_crossing_biomes_political_level_2_poli4[2019],mapbiomas_peru_collection_4_deforestation_crossing_biomes_political_level_2_poli4[territor_level_2_1],A139,mapbiomas_peru_collection_4_deforestation_crossing_biomes_political_level_2_poli4[transition],4))</f>
        <v>944890</v>
      </c>
    </row>
    <row r="140" spans="1:3">
      <c r="A140" t="s">
        <v>181</v>
      </c>
      <c r="B140" s="6">
        <v>2020</v>
      </c>
      <c r="C140" s="4">
        <f>IF(COUNTIFS(mapbiomas_peru_collection_4_deforestation_crossing_biomes_political_level_2_poli4[territor_level_2_1],A140,mapbiomas_peru_collection_4_deforestation_crossing_biomes_political_level_2_poli4[transition],4,mapbiomas_peru_collection_4_deforestation_crossing_biomes_political_level_2_poli4[2020],"&lt;&gt;")=0,"",SUMIFS(mapbiomas_peru_collection_4_deforestation_crossing_biomes_political_level_2_poli4[2020],mapbiomas_peru_collection_4_deforestation_crossing_biomes_political_level_2_poli4[territor_level_2_1],A140,mapbiomas_peru_collection_4_deforestation_crossing_biomes_political_level_2_poli4[transition],4))</f>
        <v>1263600</v>
      </c>
    </row>
    <row r="141" spans="1:3">
      <c r="A141" t="s">
        <v>181</v>
      </c>
      <c r="B141" s="6">
        <v>2021</v>
      </c>
      <c r="C141" s="4">
        <f>IF(COUNTIFS(mapbiomas_peru_collection_4_deforestation_crossing_biomes_political_level_2_poli4[territor_level_2_1],A141,mapbiomas_peru_collection_4_deforestation_crossing_biomes_political_level_2_poli4[transition],4,mapbiomas_peru_collection_4_deforestation_crossing_biomes_political_level_2_poli4[2021],"&lt;&gt;")=0,"",SUMIFS(mapbiomas_peru_collection_4_deforestation_crossing_biomes_political_level_2_poli4[2021],mapbiomas_peru_collection_4_deforestation_crossing_biomes_political_level_2_poli4[territor_level_2_1],A141,mapbiomas_peru_collection_4_deforestation_crossing_biomes_political_level_2_poli4[transition],4))</f>
        <v>614990</v>
      </c>
    </row>
    <row r="142" spans="1:3">
      <c r="A142" t="s">
        <v>181</v>
      </c>
      <c r="B142" s="6">
        <v>2022</v>
      </c>
      <c r="C142" s="4">
        <f>IF(COUNTIFS(mapbiomas_peru_collection_4_deforestation_crossing_biomes_political_level_2_poli4[territor_level_2_1],A142,mapbiomas_peru_collection_4_deforestation_crossing_biomes_political_level_2_poli4[transition],4,mapbiomas_peru_collection_4_deforestation_crossing_biomes_political_level_2_poli4[2022],"&lt;&gt;")=0,"",SUMIFS(mapbiomas_peru_collection_4_deforestation_crossing_biomes_political_level_2_poli4[2022],mapbiomas_peru_collection_4_deforestation_crossing_biomes_political_level_2_poli4[territor_level_2_1],A142,mapbiomas_peru_collection_4_deforestation_crossing_biomes_political_level_2_poli4[transition],4))</f>
        <v>440010.00000000006</v>
      </c>
    </row>
    <row r="143" spans="1:3">
      <c r="A143" t="s">
        <v>181</v>
      </c>
      <c r="B143" s="6">
        <v>2023</v>
      </c>
      <c r="C143" s="4">
        <f>IF(COUNTIFS(mapbiomas_peru_collection_4_deforestation_crossing_biomes_political_level_2_poli4[territor_level_2_1],A143,mapbiomas_peru_collection_4_deforestation_crossing_biomes_political_level_2_poli4[transition],4,mapbiomas_peru_collection_4_deforestation_crossing_biomes_political_level_2_poli4[2023],"&lt;&gt;")=0,"",SUMIFS(mapbiomas_peru_collection_4_deforestation_crossing_biomes_political_level_2_poli4[2023],mapbiomas_peru_collection_4_deforestation_crossing_biomes_political_level_2_poli4[territor_level_2_1],A143,mapbiomas_peru_collection_4_deforestation_crossing_biomes_political_level_2_poli4[transition],4))</f>
        <v>656080</v>
      </c>
    </row>
    <row r="144" spans="1:3">
      <c r="A144" t="s">
        <v>181</v>
      </c>
      <c r="B144" s="6">
        <v>2024</v>
      </c>
      <c r="C144" s="4">
        <f>IF(COUNTIFS(mapbiomas_peru_collection_4_deforestation_crossing_biomes_political_level_2_poli4[territor_level_2_1],A144,mapbiomas_peru_collection_4_deforestation_crossing_biomes_political_level_2_poli4[transition],4,mapbiomas_peru_collection_4_deforestation_crossing_biomes_political_level_2_poli4[2024],"&lt;&gt;")=0,"",SUMIFS(mapbiomas_peru_collection_4_deforestation_crossing_biomes_political_level_2_poli4[2024],mapbiomas_peru_collection_4_deforestation_crossing_biomes_political_level_2_poli4[territor_level_2_1],A144,mapbiomas_peru_collection_4_deforestation_crossing_biomes_political_level_2_poli4[transition],4))</f>
        <v>675200</v>
      </c>
    </row>
    <row r="145" spans="1:3">
      <c r="A145" t="s">
        <v>181</v>
      </c>
      <c r="B145" s="6">
        <v>2025</v>
      </c>
      <c r="C145" s="4">
        <f>IF(COUNTIFS(mapbiomas_peru_collection_4_deforestation_crossing_biomes_political_level_2_poli4[territor_level_2_1],A145,mapbiomas_peru_collection_4_deforestation_crossing_biomes_political_level_2_poli4[transition],4,mapbiomas_peru_collection_4_deforestation_crossing_biomes_political_level_2_poli4[2025],"&lt;&gt;")=0,"",SUMIFS(mapbiomas_peru_collection_4_deforestation_crossing_biomes_political_level_2_poli4[2025],mapbiomas_peru_collection_4_deforestation_crossing_biomes_political_level_2_poli4[territor_level_2_1],A145,mapbiomas_peru_collection_4_deforestation_crossing_biomes_political_level_2_poli4[transition],4))</f>
        <v>408310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707A-CBC3-4DA3-9E17-421E059DF297}">
  <dimension ref="A1:C145"/>
  <sheetViews>
    <sheetView workbookViewId="0"/>
  </sheetViews>
  <sheetFormatPr defaultRowHeight="15"/>
  <cols>
    <col min="1" max="1" width="28.7109375" customWidth="1"/>
    <col min="2" max="2" width="12.7109375" customWidth="1"/>
    <col min="3" max="3" width="48.7109375" customWidth="1"/>
  </cols>
  <sheetData>
    <row r="1" spans="1:3">
      <c r="A1" s="3" t="s">
        <v>17</v>
      </c>
      <c r="B1" s="3" t="s">
        <v>16</v>
      </c>
      <c r="C1" s="3" t="s">
        <v>19</v>
      </c>
    </row>
    <row r="2" spans="1:3">
      <c r="A2" t="s">
        <v>14</v>
      </c>
      <c r="B2" s="6">
        <v>1990</v>
      </c>
      <c r="C2" s="4" t="str">
        <f>IF(COUNTIFS(mapbiomas_peru_collection_4_deforestation_crossing_biomes_political_level_2_poli4[territor_level_2_1],A2,mapbiomas_peru_collection_4_deforestation_crossing_biomes_political_level_2_poli4[transition],6,mapbiomas_peru_collection_4_deforestation_crossing_biomes_political_level_2_poli4[1990],"&lt;&gt;")=0,"",SUMIFS(mapbiomas_peru_collection_4_deforestation_crossing_biomes_political_level_2_poli4[1990],mapbiomas_peru_collection_4_deforestation_crossing_biomes_political_level_2_poli4[territor_level_2_1],A2,mapbiomas_peru_collection_4_deforestation_crossing_biomes_political_level_2_poli4[transition],6))</f>
        <v/>
      </c>
    </row>
    <row r="3" spans="1:3">
      <c r="A3" t="s">
        <v>14</v>
      </c>
      <c r="B3" s="6">
        <v>1991</v>
      </c>
      <c r="C3" s="4" t="str">
        <f>IF(COUNTIFS(mapbiomas_peru_collection_4_deforestation_crossing_biomes_political_level_2_poli4[territor_level_2_1],A3,mapbiomas_peru_collection_4_deforestation_crossing_biomes_political_level_2_poli4[transition],6,mapbiomas_peru_collection_4_deforestation_crossing_biomes_political_level_2_poli4[1991],"&lt;&gt;")=0,"",SUMIFS(mapbiomas_peru_collection_4_deforestation_crossing_biomes_political_level_2_poli4[1991],mapbiomas_peru_collection_4_deforestation_crossing_biomes_political_level_2_poli4[territor_level_2_1],A3,mapbiomas_peru_collection_4_deforestation_crossing_biomes_political_level_2_poli4[transition],6))</f>
        <v/>
      </c>
    </row>
    <row r="4" spans="1:3">
      <c r="A4" t="s">
        <v>14</v>
      </c>
      <c r="B4" s="6">
        <v>1992</v>
      </c>
      <c r="C4" s="4">
        <f>IF(COUNTIFS(mapbiomas_peru_collection_4_deforestation_crossing_biomes_political_level_2_poli4[territor_level_2_1],A4,mapbiomas_peru_collection_4_deforestation_crossing_biomes_political_level_2_poli4[transition],6,mapbiomas_peru_collection_4_deforestation_crossing_biomes_political_level_2_poli4[1992],"&lt;&gt;")=0,"",SUMIFS(mapbiomas_peru_collection_4_deforestation_crossing_biomes_political_level_2_poli4[1992],mapbiomas_peru_collection_4_deforestation_crossing_biomes_political_level_2_poli4[territor_level_2_1],A4,mapbiomas_peru_collection_4_deforestation_crossing_biomes_political_level_2_poli4[transition],6))</f>
        <v>215760</v>
      </c>
    </row>
    <row r="5" spans="1:3">
      <c r="A5" t="s">
        <v>14</v>
      </c>
      <c r="B5" s="6">
        <v>1993</v>
      </c>
      <c r="C5" s="4">
        <f>IF(COUNTIFS(mapbiomas_peru_collection_4_deforestation_crossing_biomes_political_level_2_poli4[territor_level_2_1],A5,mapbiomas_peru_collection_4_deforestation_crossing_biomes_political_level_2_poli4[transition],6,mapbiomas_peru_collection_4_deforestation_crossing_biomes_political_level_2_poli4[1993],"&lt;&gt;")=0,"",SUMIFS(mapbiomas_peru_collection_4_deforestation_crossing_biomes_political_level_2_poli4[1993],mapbiomas_peru_collection_4_deforestation_crossing_biomes_political_level_2_poli4[territor_level_2_1],A5,mapbiomas_peru_collection_4_deforestation_crossing_biomes_political_level_2_poli4[transition],6))</f>
        <v>713550</v>
      </c>
    </row>
    <row r="6" spans="1:3">
      <c r="A6" t="s">
        <v>14</v>
      </c>
      <c r="B6" s="6">
        <v>1994</v>
      </c>
      <c r="C6" s="4">
        <f>IF(COUNTIFS(mapbiomas_peru_collection_4_deforestation_crossing_biomes_political_level_2_poli4[territor_level_2_1],A6,mapbiomas_peru_collection_4_deforestation_crossing_biomes_political_level_2_poli4[transition],6,mapbiomas_peru_collection_4_deforestation_crossing_biomes_political_level_2_poli4[1994],"&lt;&gt;")=0,"",SUMIFS(mapbiomas_peru_collection_4_deforestation_crossing_biomes_political_level_2_poli4[1994],mapbiomas_peru_collection_4_deforestation_crossing_biomes_political_level_2_poli4[territor_level_2_1],A6,mapbiomas_peru_collection_4_deforestation_crossing_biomes_political_level_2_poli4[transition],6))</f>
        <v>1334100</v>
      </c>
    </row>
    <row r="7" spans="1:3">
      <c r="A7" t="s">
        <v>14</v>
      </c>
      <c r="B7" s="6">
        <v>1995</v>
      </c>
      <c r="C7" s="4">
        <f>IF(COUNTIFS(mapbiomas_peru_collection_4_deforestation_crossing_biomes_political_level_2_poli4[territor_level_2_1],A7,mapbiomas_peru_collection_4_deforestation_crossing_biomes_political_level_2_poli4[transition],6,mapbiomas_peru_collection_4_deforestation_crossing_biomes_political_level_2_poli4[1995],"&lt;&gt;")=0,"",SUMIFS(mapbiomas_peru_collection_4_deforestation_crossing_biomes_political_level_2_poli4[1995],mapbiomas_peru_collection_4_deforestation_crossing_biomes_political_level_2_poli4[territor_level_2_1],A7,mapbiomas_peru_collection_4_deforestation_crossing_biomes_political_level_2_poli4[transition],6))</f>
        <v>1643700</v>
      </c>
    </row>
    <row r="8" spans="1:3">
      <c r="A8" t="s">
        <v>14</v>
      </c>
      <c r="B8" s="6">
        <v>1996</v>
      </c>
      <c r="C8" s="4">
        <f>IF(COUNTIFS(mapbiomas_peru_collection_4_deforestation_crossing_biomes_political_level_2_poli4[territor_level_2_1],A8,mapbiomas_peru_collection_4_deforestation_crossing_biomes_political_level_2_poli4[transition],6,mapbiomas_peru_collection_4_deforestation_crossing_biomes_political_level_2_poli4[1996],"&lt;&gt;")=0,"",SUMIFS(mapbiomas_peru_collection_4_deforestation_crossing_biomes_political_level_2_poli4[1996],mapbiomas_peru_collection_4_deforestation_crossing_biomes_political_level_2_poli4[territor_level_2_1],A8,mapbiomas_peru_collection_4_deforestation_crossing_biomes_political_level_2_poli4[transition],6))</f>
        <v>2543500</v>
      </c>
    </row>
    <row r="9" spans="1:3">
      <c r="A9" t="s">
        <v>14</v>
      </c>
      <c r="B9" s="6">
        <v>1997</v>
      </c>
      <c r="C9" s="4">
        <f>IF(COUNTIFS(mapbiomas_peru_collection_4_deforestation_crossing_biomes_political_level_2_poli4[territor_level_2_1],A9,mapbiomas_peru_collection_4_deforestation_crossing_biomes_political_level_2_poli4[transition],6,mapbiomas_peru_collection_4_deforestation_crossing_biomes_political_level_2_poli4[1997],"&lt;&gt;")=0,"",SUMIFS(mapbiomas_peru_collection_4_deforestation_crossing_biomes_political_level_2_poli4[1997],mapbiomas_peru_collection_4_deforestation_crossing_biomes_political_level_2_poli4[territor_level_2_1],A9,mapbiomas_peru_collection_4_deforestation_crossing_biomes_political_level_2_poli4[transition],6))</f>
        <v>2720400</v>
      </c>
    </row>
    <row r="10" spans="1:3">
      <c r="A10" t="s">
        <v>14</v>
      </c>
      <c r="B10" s="6">
        <v>1998</v>
      </c>
      <c r="C10" s="4">
        <f>IF(COUNTIFS(mapbiomas_peru_collection_4_deforestation_crossing_biomes_political_level_2_poli4[territor_level_2_1],A10,mapbiomas_peru_collection_4_deforestation_crossing_biomes_political_level_2_poli4[transition],6,mapbiomas_peru_collection_4_deforestation_crossing_biomes_political_level_2_poli4[1998],"&lt;&gt;")=0,"",SUMIFS(mapbiomas_peru_collection_4_deforestation_crossing_biomes_political_level_2_poli4[1998],mapbiomas_peru_collection_4_deforestation_crossing_biomes_political_level_2_poli4[territor_level_2_1],A10,mapbiomas_peru_collection_4_deforestation_crossing_biomes_political_level_2_poli4[transition],6))</f>
        <v>3298800</v>
      </c>
    </row>
    <row r="11" spans="1:3">
      <c r="A11" t="s">
        <v>14</v>
      </c>
      <c r="B11" s="6">
        <v>1999</v>
      </c>
      <c r="C11" s="4">
        <f>IF(COUNTIFS(mapbiomas_peru_collection_4_deforestation_crossing_biomes_political_level_2_poli4[territor_level_2_1],A11,mapbiomas_peru_collection_4_deforestation_crossing_biomes_political_level_2_poli4[transition],6,mapbiomas_peru_collection_4_deforestation_crossing_biomes_political_level_2_poli4[1999],"&lt;&gt;")=0,"",SUMIFS(mapbiomas_peru_collection_4_deforestation_crossing_biomes_political_level_2_poli4[1999],mapbiomas_peru_collection_4_deforestation_crossing_biomes_political_level_2_poli4[territor_level_2_1],A11,mapbiomas_peru_collection_4_deforestation_crossing_biomes_political_level_2_poli4[transition],6))</f>
        <v>2878500</v>
      </c>
    </row>
    <row r="12" spans="1:3">
      <c r="A12" t="s">
        <v>14</v>
      </c>
      <c r="B12" s="6">
        <v>2000</v>
      </c>
      <c r="C12" s="4">
        <f>IF(COUNTIFS(mapbiomas_peru_collection_4_deforestation_crossing_biomes_political_level_2_poli4[territor_level_2_1],A12,mapbiomas_peru_collection_4_deforestation_crossing_biomes_political_level_2_poli4[transition],6,mapbiomas_peru_collection_4_deforestation_crossing_biomes_political_level_2_poli4[2000],"&lt;&gt;")=0,"",SUMIFS(mapbiomas_peru_collection_4_deforestation_crossing_biomes_political_level_2_poli4[2000],mapbiomas_peru_collection_4_deforestation_crossing_biomes_political_level_2_poli4[territor_level_2_1],A12,mapbiomas_peru_collection_4_deforestation_crossing_biomes_political_level_2_poli4[transition],6))</f>
        <v>2674000</v>
      </c>
    </row>
    <row r="13" spans="1:3">
      <c r="A13" t="s">
        <v>14</v>
      </c>
      <c r="B13" s="6">
        <v>2001</v>
      </c>
      <c r="C13" s="4">
        <f>IF(COUNTIFS(mapbiomas_peru_collection_4_deforestation_crossing_biomes_political_level_2_poli4[territor_level_2_1],A13,mapbiomas_peru_collection_4_deforestation_crossing_biomes_political_level_2_poli4[transition],6,mapbiomas_peru_collection_4_deforestation_crossing_biomes_political_level_2_poli4[2001],"&lt;&gt;")=0,"",SUMIFS(mapbiomas_peru_collection_4_deforestation_crossing_biomes_political_level_2_poli4[2001],mapbiomas_peru_collection_4_deforestation_crossing_biomes_political_level_2_poli4[territor_level_2_1],A13,mapbiomas_peru_collection_4_deforestation_crossing_biomes_political_level_2_poli4[transition],6))</f>
        <v>2875600</v>
      </c>
    </row>
    <row r="14" spans="1:3">
      <c r="A14" t="s">
        <v>14</v>
      </c>
      <c r="B14" s="6">
        <v>2002</v>
      </c>
      <c r="C14" s="4">
        <f>IF(COUNTIFS(mapbiomas_peru_collection_4_deforestation_crossing_biomes_political_level_2_poli4[territor_level_2_1],A14,mapbiomas_peru_collection_4_deforestation_crossing_biomes_political_level_2_poli4[transition],6,mapbiomas_peru_collection_4_deforestation_crossing_biomes_political_level_2_poli4[2002],"&lt;&gt;")=0,"",SUMIFS(mapbiomas_peru_collection_4_deforestation_crossing_biomes_political_level_2_poli4[2002],mapbiomas_peru_collection_4_deforestation_crossing_biomes_political_level_2_poli4[territor_level_2_1],A14,mapbiomas_peru_collection_4_deforestation_crossing_biomes_political_level_2_poli4[transition],6))</f>
        <v>2638800</v>
      </c>
    </row>
    <row r="15" spans="1:3">
      <c r="A15" t="s">
        <v>14</v>
      </c>
      <c r="B15" s="6">
        <v>2003</v>
      </c>
      <c r="C15" s="4">
        <f>IF(COUNTIFS(mapbiomas_peru_collection_4_deforestation_crossing_biomes_political_level_2_poli4[territor_level_2_1],A15,mapbiomas_peru_collection_4_deforestation_crossing_biomes_political_level_2_poli4[transition],6,mapbiomas_peru_collection_4_deforestation_crossing_biomes_political_level_2_poli4[2003],"&lt;&gt;")=0,"",SUMIFS(mapbiomas_peru_collection_4_deforestation_crossing_biomes_political_level_2_poli4[2003],mapbiomas_peru_collection_4_deforestation_crossing_biomes_political_level_2_poli4[territor_level_2_1],A15,mapbiomas_peru_collection_4_deforestation_crossing_biomes_political_level_2_poli4[transition],6))</f>
        <v>3044900</v>
      </c>
    </row>
    <row r="16" spans="1:3">
      <c r="A16" t="s">
        <v>14</v>
      </c>
      <c r="B16" s="6">
        <v>2004</v>
      </c>
      <c r="C16" s="4">
        <f>IF(COUNTIFS(mapbiomas_peru_collection_4_deforestation_crossing_biomes_political_level_2_poli4[territor_level_2_1],A16,mapbiomas_peru_collection_4_deforestation_crossing_biomes_political_level_2_poli4[transition],6,mapbiomas_peru_collection_4_deforestation_crossing_biomes_political_level_2_poli4[2004],"&lt;&gt;")=0,"",SUMIFS(mapbiomas_peru_collection_4_deforestation_crossing_biomes_political_level_2_poli4[2004],mapbiomas_peru_collection_4_deforestation_crossing_biomes_political_level_2_poli4[territor_level_2_1],A16,mapbiomas_peru_collection_4_deforestation_crossing_biomes_political_level_2_poli4[transition],6))</f>
        <v>2862800</v>
      </c>
    </row>
    <row r="17" spans="1:3">
      <c r="A17" t="s">
        <v>14</v>
      </c>
      <c r="B17" s="6">
        <v>2005</v>
      </c>
      <c r="C17" s="4">
        <f>IF(COUNTIFS(mapbiomas_peru_collection_4_deforestation_crossing_biomes_political_level_2_poli4[territor_level_2_1],A17,mapbiomas_peru_collection_4_deforestation_crossing_biomes_political_level_2_poli4[transition],6,mapbiomas_peru_collection_4_deforestation_crossing_biomes_political_level_2_poli4[2005],"&lt;&gt;")=0,"",SUMIFS(mapbiomas_peru_collection_4_deforestation_crossing_biomes_political_level_2_poli4[2005],mapbiomas_peru_collection_4_deforestation_crossing_biomes_political_level_2_poli4[territor_level_2_1],A17,mapbiomas_peru_collection_4_deforestation_crossing_biomes_political_level_2_poli4[transition],6))</f>
        <v>3638400</v>
      </c>
    </row>
    <row r="18" spans="1:3">
      <c r="A18" t="s">
        <v>14</v>
      </c>
      <c r="B18" s="6">
        <v>2006</v>
      </c>
      <c r="C18" s="4">
        <f>IF(COUNTIFS(mapbiomas_peru_collection_4_deforestation_crossing_biomes_political_level_2_poli4[territor_level_2_1],A18,mapbiomas_peru_collection_4_deforestation_crossing_biomes_political_level_2_poli4[transition],6,mapbiomas_peru_collection_4_deforestation_crossing_biomes_political_level_2_poli4[2006],"&lt;&gt;")=0,"",SUMIFS(mapbiomas_peru_collection_4_deforestation_crossing_biomes_political_level_2_poli4[2006],mapbiomas_peru_collection_4_deforestation_crossing_biomes_political_level_2_poli4[territor_level_2_1],A18,mapbiomas_peru_collection_4_deforestation_crossing_biomes_political_level_2_poli4[transition],6))</f>
        <v>3025700</v>
      </c>
    </row>
    <row r="19" spans="1:3">
      <c r="A19" t="s">
        <v>14</v>
      </c>
      <c r="B19" s="6">
        <v>2007</v>
      </c>
      <c r="C19" s="4">
        <f>IF(COUNTIFS(mapbiomas_peru_collection_4_deforestation_crossing_biomes_political_level_2_poli4[territor_level_2_1],A19,mapbiomas_peru_collection_4_deforestation_crossing_biomes_political_level_2_poli4[transition],6,mapbiomas_peru_collection_4_deforestation_crossing_biomes_political_level_2_poli4[2007],"&lt;&gt;")=0,"",SUMIFS(mapbiomas_peru_collection_4_deforestation_crossing_biomes_political_level_2_poli4[2007],mapbiomas_peru_collection_4_deforestation_crossing_biomes_political_level_2_poli4[territor_level_2_1],A19,mapbiomas_peru_collection_4_deforestation_crossing_biomes_political_level_2_poli4[transition],6))</f>
        <v>3276300</v>
      </c>
    </row>
    <row r="20" spans="1:3">
      <c r="A20" t="s">
        <v>14</v>
      </c>
      <c r="B20" s="6">
        <v>2008</v>
      </c>
      <c r="C20" s="4">
        <f>IF(COUNTIFS(mapbiomas_peru_collection_4_deforestation_crossing_biomes_political_level_2_poli4[territor_level_2_1],A20,mapbiomas_peru_collection_4_deforestation_crossing_biomes_political_level_2_poli4[transition],6,mapbiomas_peru_collection_4_deforestation_crossing_biomes_political_level_2_poli4[2008],"&lt;&gt;")=0,"",SUMIFS(mapbiomas_peru_collection_4_deforestation_crossing_biomes_political_level_2_poli4[2008],mapbiomas_peru_collection_4_deforestation_crossing_biomes_political_level_2_poli4[territor_level_2_1],A20,mapbiomas_peru_collection_4_deforestation_crossing_biomes_political_level_2_poli4[transition],6))</f>
        <v>3036700</v>
      </c>
    </row>
    <row r="21" spans="1:3">
      <c r="A21" t="s">
        <v>14</v>
      </c>
      <c r="B21" s="6">
        <v>2009</v>
      </c>
      <c r="C21" s="4">
        <f>IF(COUNTIFS(mapbiomas_peru_collection_4_deforestation_crossing_biomes_political_level_2_poli4[territor_level_2_1],A21,mapbiomas_peru_collection_4_deforestation_crossing_biomes_political_level_2_poli4[transition],6,mapbiomas_peru_collection_4_deforestation_crossing_biomes_political_level_2_poli4[2009],"&lt;&gt;")=0,"",SUMIFS(mapbiomas_peru_collection_4_deforestation_crossing_biomes_political_level_2_poli4[2009],mapbiomas_peru_collection_4_deforestation_crossing_biomes_political_level_2_poli4[territor_level_2_1],A21,mapbiomas_peru_collection_4_deforestation_crossing_biomes_political_level_2_poli4[transition],6))</f>
        <v>3802700</v>
      </c>
    </row>
    <row r="22" spans="1:3">
      <c r="A22" t="s">
        <v>14</v>
      </c>
      <c r="B22" s="6">
        <v>2010</v>
      </c>
      <c r="C22" s="4">
        <f>IF(COUNTIFS(mapbiomas_peru_collection_4_deforestation_crossing_biomes_political_level_2_poli4[territor_level_2_1],A22,mapbiomas_peru_collection_4_deforestation_crossing_biomes_political_level_2_poli4[transition],6,mapbiomas_peru_collection_4_deforestation_crossing_biomes_political_level_2_poli4[2010],"&lt;&gt;")=0,"",SUMIFS(mapbiomas_peru_collection_4_deforestation_crossing_biomes_political_level_2_poli4[2010],mapbiomas_peru_collection_4_deforestation_crossing_biomes_political_level_2_poli4[territor_level_2_1],A22,mapbiomas_peru_collection_4_deforestation_crossing_biomes_political_level_2_poli4[transition],6))</f>
        <v>3908600</v>
      </c>
    </row>
    <row r="23" spans="1:3">
      <c r="A23" t="s">
        <v>14</v>
      </c>
      <c r="B23" s="6">
        <v>2011</v>
      </c>
      <c r="C23" s="4">
        <f>IF(COUNTIFS(mapbiomas_peru_collection_4_deforestation_crossing_biomes_political_level_2_poli4[territor_level_2_1],A23,mapbiomas_peru_collection_4_deforestation_crossing_biomes_political_level_2_poli4[transition],6,mapbiomas_peru_collection_4_deforestation_crossing_biomes_political_level_2_poli4[2011],"&lt;&gt;")=0,"",SUMIFS(mapbiomas_peru_collection_4_deforestation_crossing_biomes_political_level_2_poli4[2011],mapbiomas_peru_collection_4_deforestation_crossing_biomes_political_level_2_poli4[territor_level_2_1],A23,mapbiomas_peru_collection_4_deforestation_crossing_biomes_political_level_2_poli4[transition],6))</f>
        <v>3715700</v>
      </c>
    </row>
    <row r="24" spans="1:3">
      <c r="A24" t="s">
        <v>14</v>
      </c>
      <c r="B24" s="6">
        <v>2012</v>
      </c>
      <c r="C24" s="4">
        <f>IF(COUNTIFS(mapbiomas_peru_collection_4_deforestation_crossing_biomes_political_level_2_poli4[territor_level_2_1],A24,mapbiomas_peru_collection_4_deforestation_crossing_biomes_political_level_2_poli4[transition],6,mapbiomas_peru_collection_4_deforestation_crossing_biomes_political_level_2_poli4[2012],"&lt;&gt;")=0,"",SUMIFS(mapbiomas_peru_collection_4_deforestation_crossing_biomes_political_level_2_poli4[2012],mapbiomas_peru_collection_4_deforestation_crossing_biomes_political_level_2_poli4[territor_level_2_1],A24,mapbiomas_peru_collection_4_deforestation_crossing_biomes_political_level_2_poli4[transition],6))</f>
        <v>4640900</v>
      </c>
    </row>
    <row r="25" spans="1:3">
      <c r="A25" t="s">
        <v>14</v>
      </c>
      <c r="B25" s="6">
        <v>2013</v>
      </c>
      <c r="C25" s="4">
        <f>IF(COUNTIFS(mapbiomas_peru_collection_4_deforestation_crossing_biomes_political_level_2_poli4[territor_level_2_1],A25,mapbiomas_peru_collection_4_deforestation_crossing_biomes_political_level_2_poli4[transition],6,mapbiomas_peru_collection_4_deforestation_crossing_biomes_political_level_2_poli4[2013],"&lt;&gt;")=0,"",SUMIFS(mapbiomas_peru_collection_4_deforestation_crossing_biomes_political_level_2_poli4[2013],mapbiomas_peru_collection_4_deforestation_crossing_biomes_political_level_2_poli4[territor_level_2_1],A25,mapbiomas_peru_collection_4_deforestation_crossing_biomes_political_level_2_poli4[transition],6))</f>
        <v>4866600</v>
      </c>
    </row>
    <row r="26" spans="1:3">
      <c r="A26" t="s">
        <v>14</v>
      </c>
      <c r="B26" s="6">
        <v>2014</v>
      </c>
      <c r="C26" s="4">
        <f>IF(COUNTIFS(mapbiomas_peru_collection_4_deforestation_crossing_biomes_political_level_2_poli4[territor_level_2_1],A26,mapbiomas_peru_collection_4_deforestation_crossing_biomes_political_level_2_poli4[transition],6,mapbiomas_peru_collection_4_deforestation_crossing_biomes_political_level_2_poli4[2014],"&lt;&gt;")=0,"",SUMIFS(mapbiomas_peru_collection_4_deforestation_crossing_biomes_political_level_2_poli4[2014],mapbiomas_peru_collection_4_deforestation_crossing_biomes_political_level_2_poli4[territor_level_2_1],A26,mapbiomas_peru_collection_4_deforestation_crossing_biomes_political_level_2_poli4[transition],6))</f>
        <v>4337400</v>
      </c>
    </row>
    <row r="27" spans="1:3">
      <c r="A27" t="s">
        <v>14</v>
      </c>
      <c r="B27" s="6">
        <v>2015</v>
      </c>
      <c r="C27" s="4">
        <f>IF(COUNTIFS(mapbiomas_peru_collection_4_deforestation_crossing_biomes_political_level_2_poli4[territor_level_2_1],A27,mapbiomas_peru_collection_4_deforestation_crossing_biomes_political_level_2_poli4[transition],6,mapbiomas_peru_collection_4_deforestation_crossing_biomes_political_level_2_poli4[2015],"&lt;&gt;")=0,"",SUMIFS(mapbiomas_peru_collection_4_deforestation_crossing_biomes_political_level_2_poli4[2015],mapbiomas_peru_collection_4_deforestation_crossing_biomes_political_level_2_poli4[territor_level_2_1],A27,mapbiomas_peru_collection_4_deforestation_crossing_biomes_political_level_2_poli4[transition],6))</f>
        <v>4063100</v>
      </c>
    </row>
    <row r="28" spans="1:3">
      <c r="A28" t="s">
        <v>14</v>
      </c>
      <c r="B28" s="6">
        <v>2016</v>
      </c>
      <c r="C28" s="4">
        <f>IF(COUNTIFS(mapbiomas_peru_collection_4_deforestation_crossing_biomes_political_level_2_poli4[territor_level_2_1],A28,mapbiomas_peru_collection_4_deforestation_crossing_biomes_political_level_2_poli4[transition],6,mapbiomas_peru_collection_4_deforestation_crossing_biomes_political_level_2_poli4[2016],"&lt;&gt;")=0,"",SUMIFS(mapbiomas_peru_collection_4_deforestation_crossing_biomes_political_level_2_poli4[2016],mapbiomas_peru_collection_4_deforestation_crossing_biomes_political_level_2_poli4[territor_level_2_1],A28,mapbiomas_peru_collection_4_deforestation_crossing_biomes_political_level_2_poli4[transition],6))</f>
        <v>4358200</v>
      </c>
    </row>
    <row r="29" spans="1:3">
      <c r="A29" t="s">
        <v>14</v>
      </c>
      <c r="B29" s="6">
        <v>2017</v>
      </c>
      <c r="C29" s="4">
        <f>IF(COUNTIFS(mapbiomas_peru_collection_4_deforestation_crossing_biomes_political_level_2_poli4[territor_level_2_1],A29,mapbiomas_peru_collection_4_deforestation_crossing_biomes_political_level_2_poli4[transition],6,mapbiomas_peru_collection_4_deforestation_crossing_biomes_political_level_2_poli4[2017],"&lt;&gt;")=0,"",SUMIFS(mapbiomas_peru_collection_4_deforestation_crossing_biomes_political_level_2_poli4[2017],mapbiomas_peru_collection_4_deforestation_crossing_biomes_political_level_2_poli4[territor_level_2_1],A29,mapbiomas_peru_collection_4_deforestation_crossing_biomes_political_level_2_poli4[transition],6))</f>
        <v>4437100</v>
      </c>
    </row>
    <row r="30" spans="1:3">
      <c r="A30" t="s">
        <v>14</v>
      </c>
      <c r="B30" s="6">
        <v>2018</v>
      </c>
      <c r="C30" s="4">
        <f>IF(COUNTIFS(mapbiomas_peru_collection_4_deforestation_crossing_biomes_political_level_2_poli4[territor_level_2_1],A30,mapbiomas_peru_collection_4_deforestation_crossing_biomes_political_level_2_poli4[transition],6,mapbiomas_peru_collection_4_deforestation_crossing_biomes_political_level_2_poli4[2018],"&lt;&gt;")=0,"",SUMIFS(mapbiomas_peru_collection_4_deforestation_crossing_biomes_political_level_2_poli4[2018],mapbiomas_peru_collection_4_deforestation_crossing_biomes_political_level_2_poli4[territor_level_2_1],A30,mapbiomas_peru_collection_4_deforestation_crossing_biomes_political_level_2_poli4[transition],6))</f>
        <v>4653400</v>
      </c>
    </row>
    <row r="31" spans="1:3">
      <c r="A31" t="s">
        <v>14</v>
      </c>
      <c r="B31" s="6">
        <v>2019</v>
      </c>
      <c r="C31" s="4">
        <f>IF(COUNTIFS(mapbiomas_peru_collection_4_deforestation_crossing_biomes_political_level_2_poli4[territor_level_2_1],A31,mapbiomas_peru_collection_4_deforestation_crossing_biomes_political_level_2_poli4[transition],6,mapbiomas_peru_collection_4_deforestation_crossing_biomes_political_level_2_poli4[2019],"&lt;&gt;")=0,"",SUMIFS(mapbiomas_peru_collection_4_deforestation_crossing_biomes_political_level_2_poli4[2019],mapbiomas_peru_collection_4_deforestation_crossing_biomes_political_level_2_poli4[territor_level_2_1],A31,mapbiomas_peru_collection_4_deforestation_crossing_biomes_political_level_2_poli4[transition],6))</f>
        <v>4477200</v>
      </c>
    </row>
    <row r="32" spans="1:3">
      <c r="A32" t="s">
        <v>14</v>
      </c>
      <c r="B32" s="6">
        <v>2020</v>
      </c>
      <c r="C32" s="4">
        <f>IF(COUNTIFS(mapbiomas_peru_collection_4_deforestation_crossing_biomes_political_level_2_poli4[territor_level_2_1],A32,mapbiomas_peru_collection_4_deforestation_crossing_biomes_political_level_2_poli4[transition],6,mapbiomas_peru_collection_4_deforestation_crossing_biomes_political_level_2_poli4[2020],"&lt;&gt;")=0,"",SUMIFS(mapbiomas_peru_collection_4_deforestation_crossing_biomes_political_level_2_poli4[2020],mapbiomas_peru_collection_4_deforestation_crossing_biomes_political_level_2_poli4[territor_level_2_1],A32,mapbiomas_peru_collection_4_deforestation_crossing_biomes_political_level_2_poli4[transition],6))</f>
        <v>6265400</v>
      </c>
    </row>
    <row r="33" spans="1:3">
      <c r="A33" t="s">
        <v>14</v>
      </c>
      <c r="B33" s="6">
        <v>2021</v>
      </c>
      <c r="C33" s="4">
        <f>IF(COUNTIFS(mapbiomas_peru_collection_4_deforestation_crossing_biomes_political_level_2_poli4[territor_level_2_1],A33,mapbiomas_peru_collection_4_deforestation_crossing_biomes_political_level_2_poli4[transition],6,mapbiomas_peru_collection_4_deforestation_crossing_biomes_political_level_2_poli4[2021],"&lt;&gt;")=0,"",SUMIFS(mapbiomas_peru_collection_4_deforestation_crossing_biomes_political_level_2_poli4[2021],mapbiomas_peru_collection_4_deforestation_crossing_biomes_political_level_2_poli4[territor_level_2_1],A33,mapbiomas_peru_collection_4_deforestation_crossing_biomes_political_level_2_poli4[transition],6))</f>
        <v>5599700</v>
      </c>
    </row>
    <row r="34" spans="1:3">
      <c r="A34" t="s">
        <v>14</v>
      </c>
      <c r="B34" s="6">
        <v>2022</v>
      </c>
      <c r="C34" s="4">
        <f>IF(COUNTIFS(mapbiomas_peru_collection_4_deforestation_crossing_biomes_political_level_2_poli4[territor_level_2_1],A34,mapbiomas_peru_collection_4_deforestation_crossing_biomes_political_level_2_poli4[transition],6,mapbiomas_peru_collection_4_deforestation_crossing_biomes_political_level_2_poli4[2022],"&lt;&gt;")=0,"",SUMIFS(mapbiomas_peru_collection_4_deforestation_crossing_biomes_political_level_2_poli4[2022],mapbiomas_peru_collection_4_deforestation_crossing_biomes_political_level_2_poli4[territor_level_2_1],A34,mapbiomas_peru_collection_4_deforestation_crossing_biomes_political_level_2_poli4[transition],6))</f>
        <v>7954400</v>
      </c>
    </row>
    <row r="35" spans="1:3">
      <c r="A35" t="s">
        <v>14</v>
      </c>
      <c r="B35" s="6">
        <v>2023</v>
      </c>
      <c r="C35" s="4">
        <f>IF(COUNTIFS(mapbiomas_peru_collection_4_deforestation_crossing_biomes_political_level_2_poli4[territor_level_2_1],A35,mapbiomas_peru_collection_4_deforestation_crossing_biomes_political_level_2_poli4[transition],6,mapbiomas_peru_collection_4_deforestation_crossing_biomes_political_level_2_poli4[2023],"&lt;&gt;")=0,"",SUMIFS(mapbiomas_peru_collection_4_deforestation_crossing_biomes_political_level_2_poli4[2023],mapbiomas_peru_collection_4_deforestation_crossing_biomes_political_level_2_poli4[territor_level_2_1],A35,mapbiomas_peru_collection_4_deforestation_crossing_biomes_political_level_2_poli4[transition],6))</f>
        <v>8040800</v>
      </c>
    </row>
    <row r="36" spans="1:3">
      <c r="A36" t="s">
        <v>14</v>
      </c>
      <c r="B36" s="6">
        <v>2024</v>
      </c>
      <c r="C36" s="4">
        <f>IF(COUNTIFS(mapbiomas_peru_collection_4_deforestation_crossing_biomes_political_level_2_poli4[territor_level_2_1],A36,mapbiomas_peru_collection_4_deforestation_crossing_biomes_political_level_2_poli4[transition],6,mapbiomas_peru_collection_4_deforestation_crossing_biomes_political_level_2_poli4[2024],"&lt;&gt;")=0,"",SUMIFS(mapbiomas_peru_collection_4_deforestation_crossing_biomes_political_level_2_poli4[2024],mapbiomas_peru_collection_4_deforestation_crossing_biomes_political_level_2_poli4[territor_level_2_1],A36,mapbiomas_peru_collection_4_deforestation_crossing_biomes_political_level_2_poli4[transition],6))</f>
        <v>5819100</v>
      </c>
    </row>
    <row r="37" spans="1:3">
      <c r="A37" t="s">
        <v>14</v>
      </c>
      <c r="B37" s="6">
        <v>2025</v>
      </c>
      <c r="C37" s="4">
        <f>IF(COUNTIFS(mapbiomas_peru_collection_4_deforestation_crossing_biomes_political_level_2_poli4[territor_level_2_1],A37,mapbiomas_peru_collection_4_deforestation_crossing_biomes_political_level_2_poli4[transition],6,mapbiomas_peru_collection_4_deforestation_crossing_biomes_political_level_2_poli4[2025],"&lt;&gt;")=0,"",SUMIFS(mapbiomas_peru_collection_4_deforestation_crossing_biomes_political_level_2_poli4[2025],mapbiomas_peru_collection_4_deforestation_crossing_biomes_political_level_2_poli4[territor_level_2_1],A37,mapbiomas_peru_collection_4_deforestation_crossing_biomes_political_level_2_poli4[transition],6))</f>
        <v>4392600</v>
      </c>
    </row>
    <row r="38" spans="1:3">
      <c r="A38" t="s">
        <v>0</v>
      </c>
      <c r="B38" s="6">
        <v>1990</v>
      </c>
      <c r="C38" s="4" t="str">
        <f>IF(COUNTIFS(mapbiomas_peru_collection_4_deforestation_crossing_biomes_political_level_2_poli4[territor_level_2_1],A38,mapbiomas_peru_collection_4_deforestation_crossing_biomes_political_level_2_poli4[transition],6,mapbiomas_peru_collection_4_deforestation_crossing_biomes_political_level_2_poli4[1990],"&lt;&gt;")=0,"",SUMIFS(mapbiomas_peru_collection_4_deforestation_crossing_biomes_political_level_2_poli4[1990],mapbiomas_peru_collection_4_deforestation_crossing_biomes_political_level_2_poli4[territor_level_2_1],A38,mapbiomas_peru_collection_4_deforestation_crossing_biomes_political_level_2_poli4[transition],6))</f>
        <v/>
      </c>
    </row>
    <row r="39" spans="1:3">
      <c r="A39" t="s">
        <v>0</v>
      </c>
      <c r="B39" s="6">
        <v>1991</v>
      </c>
      <c r="C39" s="4" t="str">
        <f>IF(COUNTIFS(mapbiomas_peru_collection_4_deforestation_crossing_biomes_political_level_2_poli4[territor_level_2_1],A39,mapbiomas_peru_collection_4_deforestation_crossing_biomes_political_level_2_poli4[transition],6,mapbiomas_peru_collection_4_deforestation_crossing_biomes_political_level_2_poli4[1991],"&lt;&gt;")=0,"",SUMIFS(mapbiomas_peru_collection_4_deforestation_crossing_biomes_political_level_2_poli4[1991],mapbiomas_peru_collection_4_deforestation_crossing_biomes_political_level_2_poli4[territor_level_2_1],A39,mapbiomas_peru_collection_4_deforestation_crossing_biomes_political_level_2_poli4[transition],6))</f>
        <v/>
      </c>
    </row>
    <row r="40" spans="1:3">
      <c r="A40" t="s">
        <v>0</v>
      </c>
      <c r="B40" s="6">
        <v>1992</v>
      </c>
      <c r="C40" s="4">
        <f>IF(COUNTIFS(mapbiomas_peru_collection_4_deforestation_crossing_biomes_political_level_2_poli4[territor_level_2_1],A40,mapbiomas_peru_collection_4_deforestation_crossing_biomes_political_level_2_poli4[transition],6,mapbiomas_peru_collection_4_deforestation_crossing_biomes_political_level_2_poli4[1992],"&lt;&gt;")=0,"",SUMIFS(mapbiomas_peru_collection_4_deforestation_crossing_biomes_political_level_2_poli4[1992],mapbiomas_peru_collection_4_deforestation_crossing_biomes_political_level_2_poli4[territor_level_2_1],A40,mapbiomas_peru_collection_4_deforestation_crossing_biomes_political_level_2_poli4[transition],6))</f>
        <v>492760.00000000006</v>
      </c>
    </row>
    <row r="41" spans="1:3">
      <c r="A41" t="s">
        <v>0</v>
      </c>
      <c r="B41" s="6">
        <v>1993</v>
      </c>
      <c r="C41" s="4">
        <f>IF(COUNTIFS(mapbiomas_peru_collection_4_deforestation_crossing_biomes_political_level_2_poli4[territor_level_2_1],A41,mapbiomas_peru_collection_4_deforestation_crossing_biomes_political_level_2_poli4[transition],6,mapbiomas_peru_collection_4_deforestation_crossing_biomes_political_level_2_poli4[1993],"&lt;&gt;")=0,"",SUMIFS(mapbiomas_peru_collection_4_deforestation_crossing_biomes_political_level_2_poli4[1993],mapbiomas_peru_collection_4_deforestation_crossing_biomes_political_level_2_poli4[territor_level_2_1],A41,mapbiomas_peru_collection_4_deforestation_crossing_biomes_political_level_2_poli4[transition],6))</f>
        <v>2794400</v>
      </c>
    </row>
    <row r="42" spans="1:3">
      <c r="A42" t="s">
        <v>0</v>
      </c>
      <c r="B42" s="6">
        <v>1994</v>
      </c>
      <c r="C42" s="4">
        <f>IF(COUNTIFS(mapbiomas_peru_collection_4_deforestation_crossing_biomes_political_level_2_poli4[territor_level_2_1],A42,mapbiomas_peru_collection_4_deforestation_crossing_biomes_political_level_2_poli4[transition],6,mapbiomas_peru_collection_4_deforestation_crossing_biomes_political_level_2_poli4[1994],"&lt;&gt;")=0,"",SUMIFS(mapbiomas_peru_collection_4_deforestation_crossing_biomes_political_level_2_poli4[1994],mapbiomas_peru_collection_4_deforestation_crossing_biomes_political_level_2_poli4[territor_level_2_1],A42,mapbiomas_peru_collection_4_deforestation_crossing_biomes_political_level_2_poli4[transition],6))</f>
        <v>2883000</v>
      </c>
    </row>
    <row r="43" spans="1:3">
      <c r="A43" t="s">
        <v>0</v>
      </c>
      <c r="B43" s="6">
        <v>1995</v>
      </c>
      <c r="C43" s="4">
        <f>IF(COUNTIFS(mapbiomas_peru_collection_4_deforestation_crossing_biomes_political_level_2_poli4[territor_level_2_1],A43,mapbiomas_peru_collection_4_deforestation_crossing_biomes_political_level_2_poli4[transition],6,mapbiomas_peru_collection_4_deforestation_crossing_biomes_political_level_2_poli4[1995],"&lt;&gt;")=0,"",SUMIFS(mapbiomas_peru_collection_4_deforestation_crossing_biomes_political_level_2_poli4[1995],mapbiomas_peru_collection_4_deforestation_crossing_biomes_political_level_2_poli4[territor_level_2_1],A43,mapbiomas_peru_collection_4_deforestation_crossing_biomes_political_level_2_poli4[transition],6))</f>
        <v>3268500</v>
      </c>
    </row>
    <row r="44" spans="1:3">
      <c r="A44" t="s">
        <v>0</v>
      </c>
      <c r="B44" s="6">
        <v>1996</v>
      </c>
      <c r="C44" s="4">
        <f>IF(COUNTIFS(mapbiomas_peru_collection_4_deforestation_crossing_biomes_political_level_2_poli4[territor_level_2_1],A44,mapbiomas_peru_collection_4_deforestation_crossing_biomes_political_level_2_poli4[transition],6,mapbiomas_peru_collection_4_deforestation_crossing_biomes_political_level_2_poli4[1996],"&lt;&gt;")=0,"",SUMIFS(mapbiomas_peru_collection_4_deforestation_crossing_biomes_political_level_2_poli4[1996],mapbiomas_peru_collection_4_deforestation_crossing_biomes_political_level_2_poli4[territor_level_2_1],A44,mapbiomas_peru_collection_4_deforestation_crossing_biomes_political_level_2_poli4[transition],6))</f>
        <v>2726200</v>
      </c>
    </row>
    <row r="45" spans="1:3">
      <c r="A45" t="s">
        <v>0</v>
      </c>
      <c r="B45" s="6">
        <v>1997</v>
      </c>
      <c r="C45" s="4">
        <f>IF(COUNTIFS(mapbiomas_peru_collection_4_deforestation_crossing_biomes_political_level_2_poli4[territor_level_2_1],A45,mapbiomas_peru_collection_4_deforestation_crossing_biomes_political_level_2_poli4[transition],6,mapbiomas_peru_collection_4_deforestation_crossing_biomes_political_level_2_poli4[1997],"&lt;&gt;")=0,"",SUMIFS(mapbiomas_peru_collection_4_deforestation_crossing_biomes_political_level_2_poli4[1997],mapbiomas_peru_collection_4_deforestation_crossing_biomes_political_level_2_poli4[territor_level_2_1],A45,mapbiomas_peru_collection_4_deforestation_crossing_biomes_political_level_2_poli4[transition],6))</f>
        <v>1995900</v>
      </c>
    </row>
    <row r="46" spans="1:3">
      <c r="A46" t="s">
        <v>0</v>
      </c>
      <c r="B46" s="6">
        <v>1998</v>
      </c>
      <c r="C46" s="4">
        <f>IF(COUNTIFS(mapbiomas_peru_collection_4_deforestation_crossing_biomes_political_level_2_poli4[territor_level_2_1],A46,mapbiomas_peru_collection_4_deforestation_crossing_biomes_political_level_2_poli4[transition],6,mapbiomas_peru_collection_4_deforestation_crossing_biomes_political_level_2_poli4[1998],"&lt;&gt;")=0,"",SUMIFS(mapbiomas_peru_collection_4_deforestation_crossing_biomes_political_level_2_poli4[1998],mapbiomas_peru_collection_4_deforestation_crossing_biomes_political_level_2_poli4[territor_level_2_1],A46,mapbiomas_peru_collection_4_deforestation_crossing_biomes_political_level_2_poli4[transition],6))</f>
        <v>2605000</v>
      </c>
    </row>
    <row r="47" spans="1:3">
      <c r="A47" t="s">
        <v>0</v>
      </c>
      <c r="B47" s="6">
        <v>1999</v>
      </c>
      <c r="C47" s="4">
        <f>IF(COUNTIFS(mapbiomas_peru_collection_4_deforestation_crossing_biomes_political_level_2_poli4[territor_level_2_1],A47,mapbiomas_peru_collection_4_deforestation_crossing_biomes_political_level_2_poli4[transition],6,mapbiomas_peru_collection_4_deforestation_crossing_biomes_political_level_2_poli4[1999],"&lt;&gt;")=0,"",SUMIFS(mapbiomas_peru_collection_4_deforestation_crossing_biomes_political_level_2_poli4[1999],mapbiomas_peru_collection_4_deforestation_crossing_biomes_political_level_2_poli4[territor_level_2_1],A47,mapbiomas_peru_collection_4_deforestation_crossing_biomes_political_level_2_poli4[transition],6))</f>
        <v>3530600</v>
      </c>
    </row>
    <row r="48" spans="1:3">
      <c r="A48" t="s">
        <v>0</v>
      </c>
      <c r="B48" s="6">
        <v>2000</v>
      </c>
      <c r="C48" s="4">
        <f>IF(COUNTIFS(mapbiomas_peru_collection_4_deforestation_crossing_biomes_political_level_2_poli4[territor_level_2_1],A48,mapbiomas_peru_collection_4_deforestation_crossing_biomes_political_level_2_poli4[transition],6,mapbiomas_peru_collection_4_deforestation_crossing_biomes_political_level_2_poli4[2000],"&lt;&gt;")=0,"",SUMIFS(mapbiomas_peru_collection_4_deforestation_crossing_biomes_political_level_2_poli4[2000],mapbiomas_peru_collection_4_deforestation_crossing_biomes_political_level_2_poli4[territor_level_2_1],A48,mapbiomas_peru_collection_4_deforestation_crossing_biomes_political_level_2_poli4[transition],6))</f>
        <v>4215100</v>
      </c>
    </row>
    <row r="49" spans="1:3">
      <c r="A49" t="s">
        <v>0</v>
      </c>
      <c r="B49" s="6">
        <v>2001</v>
      </c>
      <c r="C49" s="4">
        <f>IF(COUNTIFS(mapbiomas_peru_collection_4_deforestation_crossing_biomes_political_level_2_poli4[territor_level_2_1],A49,mapbiomas_peru_collection_4_deforestation_crossing_biomes_political_level_2_poli4[transition],6,mapbiomas_peru_collection_4_deforestation_crossing_biomes_political_level_2_poli4[2001],"&lt;&gt;")=0,"",SUMIFS(mapbiomas_peru_collection_4_deforestation_crossing_biomes_political_level_2_poli4[2001],mapbiomas_peru_collection_4_deforestation_crossing_biomes_political_level_2_poli4[territor_level_2_1],A49,mapbiomas_peru_collection_4_deforestation_crossing_biomes_political_level_2_poli4[transition],6))</f>
        <v>4008800</v>
      </c>
    </row>
    <row r="50" spans="1:3">
      <c r="A50" t="s">
        <v>0</v>
      </c>
      <c r="B50" s="6">
        <v>2002</v>
      </c>
      <c r="C50" s="4">
        <f>IF(COUNTIFS(mapbiomas_peru_collection_4_deforestation_crossing_biomes_political_level_2_poli4[territor_level_2_1],A50,mapbiomas_peru_collection_4_deforestation_crossing_biomes_political_level_2_poli4[transition],6,mapbiomas_peru_collection_4_deforestation_crossing_biomes_political_level_2_poli4[2002],"&lt;&gt;")=0,"",SUMIFS(mapbiomas_peru_collection_4_deforestation_crossing_biomes_political_level_2_poli4[2002],mapbiomas_peru_collection_4_deforestation_crossing_biomes_political_level_2_poli4[territor_level_2_1],A50,mapbiomas_peru_collection_4_deforestation_crossing_biomes_political_level_2_poli4[transition],6))</f>
        <v>3160500</v>
      </c>
    </row>
    <row r="51" spans="1:3">
      <c r="A51" t="s">
        <v>0</v>
      </c>
      <c r="B51" s="6">
        <v>2003</v>
      </c>
      <c r="C51" s="4">
        <f>IF(COUNTIFS(mapbiomas_peru_collection_4_deforestation_crossing_biomes_political_level_2_poli4[territor_level_2_1],A51,mapbiomas_peru_collection_4_deforestation_crossing_biomes_political_level_2_poli4[transition],6,mapbiomas_peru_collection_4_deforestation_crossing_biomes_political_level_2_poli4[2003],"&lt;&gt;")=0,"",SUMIFS(mapbiomas_peru_collection_4_deforestation_crossing_biomes_political_level_2_poli4[2003],mapbiomas_peru_collection_4_deforestation_crossing_biomes_political_level_2_poli4[territor_level_2_1],A51,mapbiomas_peru_collection_4_deforestation_crossing_biomes_political_level_2_poli4[transition],6))</f>
        <v>4565700</v>
      </c>
    </row>
    <row r="52" spans="1:3">
      <c r="A52" t="s">
        <v>0</v>
      </c>
      <c r="B52" s="6">
        <v>2004</v>
      </c>
      <c r="C52" s="4">
        <f>IF(COUNTIFS(mapbiomas_peru_collection_4_deforestation_crossing_biomes_political_level_2_poli4[territor_level_2_1],A52,mapbiomas_peru_collection_4_deforestation_crossing_biomes_political_level_2_poli4[transition],6,mapbiomas_peru_collection_4_deforestation_crossing_biomes_political_level_2_poli4[2004],"&lt;&gt;")=0,"",SUMIFS(mapbiomas_peru_collection_4_deforestation_crossing_biomes_political_level_2_poli4[2004],mapbiomas_peru_collection_4_deforestation_crossing_biomes_political_level_2_poli4[territor_level_2_1],A52,mapbiomas_peru_collection_4_deforestation_crossing_biomes_political_level_2_poli4[transition],6))</f>
        <v>4064000</v>
      </c>
    </row>
    <row r="53" spans="1:3">
      <c r="A53" t="s">
        <v>0</v>
      </c>
      <c r="B53" s="6">
        <v>2005</v>
      </c>
      <c r="C53" s="4">
        <f>IF(COUNTIFS(mapbiomas_peru_collection_4_deforestation_crossing_biomes_political_level_2_poli4[territor_level_2_1],A53,mapbiomas_peru_collection_4_deforestation_crossing_biomes_political_level_2_poli4[transition],6,mapbiomas_peru_collection_4_deforestation_crossing_biomes_political_level_2_poli4[2005],"&lt;&gt;")=0,"",SUMIFS(mapbiomas_peru_collection_4_deforestation_crossing_biomes_political_level_2_poli4[2005],mapbiomas_peru_collection_4_deforestation_crossing_biomes_political_level_2_poli4[territor_level_2_1],A53,mapbiomas_peru_collection_4_deforestation_crossing_biomes_political_level_2_poli4[transition],6))</f>
        <v>3059100</v>
      </c>
    </row>
    <row r="54" spans="1:3">
      <c r="A54" t="s">
        <v>0</v>
      </c>
      <c r="B54" s="6">
        <v>2006</v>
      </c>
      <c r="C54" s="4">
        <f>IF(COUNTIFS(mapbiomas_peru_collection_4_deforestation_crossing_biomes_political_level_2_poli4[territor_level_2_1],A54,mapbiomas_peru_collection_4_deforestation_crossing_biomes_political_level_2_poli4[transition],6,mapbiomas_peru_collection_4_deforestation_crossing_biomes_political_level_2_poli4[2006],"&lt;&gt;")=0,"",SUMIFS(mapbiomas_peru_collection_4_deforestation_crossing_biomes_political_level_2_poli4[2006],mapbiomas_peru_collection_4_deforestation_crossing_biomes_political_level_2_poli4[territor_level_2_1],A54,mapbiomas_peru_collection_4_deforestation_crossing_biomes_political_level_2_poli4[transition],6))</f>
        <v>5690600</v>
      </c>
    </row>
    <row r="55" spans="1:3">
      <c r="A55" t="s">
        <v>0</v>
      </c>
      <c r="B55" s="6">
        <v>2007</v>
      </c>
      <c r="C55" s="4">
        <f>IF(COUNTIFS(mapbiomas_peru_collection_4_deforestation_crossing_biomes_political_level_2_poli4[territor_level_2_1],A55,mapbiomas_peru_collection_4_deforestation_crossing_biomes_political_level_2_poli4[transition],6,mapbiomas_peru_collection_4_deforestation_crossing_biomes_political_level_2_poli4[2007],"&lt;&gt;")=0,"",SUMIFS(mapbiomas_peru_collection_4_deforestation_crossing_biomes_political_level_2_poli4[2007],mapbiomas_peru_collection_4_deforestation_crossing_biomes_political_level_2_poli4[territor_level_2_1],A55,mapbiomas_peru_collection_4_deforestation_crossing_biomes_political_level_2_poli4[transition],6))</f>
        <v>3549900</v>
      </c>
    </row>
    <row r="56" spans="1:3">
      <c r="A56" t="s">
        <v>0</v>
      </c>
      <c r="B56" s="6">
        <v>2008</v>
      </c>
      <c r="C56" s="4">
        <f>IF(COUNTIFS(mapbiomas_peru_collection_4_deforestation_crossing_biomes_political_level_2_poli4[territor_level_2_1],A56,mapbiomas_peru_collection_4_deforestation_crossing_biomes_political_level_2_poli4[transition],6,mapbiomas_peru_collection_4_deforestation_crossing_biomes_political_level_2_poli4[2008],"&lt;&gt;")=0,"",SUMIFS(mapbiomas_peru_collection_4_deforestation_crossing_biomes_political_level_2_poli4[2008],mapbiomas_peru_collection_4_deforestation_crossing_biomes_political_level_2_poli4[territor_level_2_1],A56,mapbiomas_peru_collection_4_deforestation_crossing_biomes_political_level_2_poli4[transition],6))</f>
        <v>3677100</v>
      </c>
    </row>
    <row r="57" spans="1:3">
      <c r="A57" t="s">
        <v>0</v>
      </c>
      <c r="B57" s="6">
        <v>2009</v>
      </c>
      <c r="C57" s="4">
        <f>IF(COUNTIFS(mapbiomas_peru_collection_4_deforestation_crossing_biomes_political_level_2_poli4[territor_level_2_1],A57,mapbiomas_peru_collection_4_deforestation_crossing_biomes_political_level_2_poli4[transition],6,mapbiomas_peru_collection_4_deforestation_crossing_biomes_political_level_2_poli4[2009],"&lt;&gt;")=0,"",SUMIFS(mapbiomas_peru_collection_4_deforestation_crossing_biomes_political_level_2_poli4[2009],mapbiomas_peru_collection_4_deforestation_crossing_biomes_political_level_2_poli4[territor_level_2_1],A57,mapbiomas_peru_collection_4_deforestation_crossing_biomes_political_level_2_poli4[transition],6))</f>
        <v>3875800</v>
      </c>
    </row>
    <row r="58" spans="1:3">
      <c r="A58" t="s">
        <v>0</v>
      </c>
      <c r="B58" s="6">
        <v>2010</v>
      </c>
      <c r="C58" s="4">
        <f>IF(COUNTIFS(mapbiomas_peru_collection_4_deforestation_crossing_biomes_political_level_2_poli4[territor_level_2_1],A58,mapbiomas_peru_collection_4_deforestation_crossing_biomes_political_level_2_poli4[transition],6,mapbiomas_peru_collection_4_deforestation_crossing_biomes_political_level_2_poli4[2010],"&lt;&gt;")=0,"",SUMIFS(mapbiomas_peru_collection_4_deforestation_crossing_biomes_political_level_2_poli4[2010],mapbiomas_peru_collection_4_deforestation_crossing_biomes_political_level_2_poli4[territor_level_2_1],A58,mapbiomas_peru_collection_4_deforestation_crossing_biomes_political_level_2_poli4[transition],6))</f>
        <v>4812200</v>
      </c>
    </row>
    <row r="59" spans="1:3">
      <c r="A59" t="s">
        <v>0</v>
      </c>
      <c r="B59" s="6">
        <v>2011</v>
      </c>
      <c r="C59" s="4">
        <f>IF(COUNTIFS(mapbiomas_peru_collection_4_deforestation_crossing_biomes_political_level_2_poli4[territor_level_2_1],A59,mapbiomas_peru_collection_4_deforestation_crossing_biomes_political_level_2_poli4[transition],6,mapbiomas_peru_collection_4_deforestation_crossing_biomes_political_level_2_poli4[2011],"&lt;&gt;")=0,"",SUMIFS(mapbiomas_peru_collection_4_deforestation_crossing_biomes_political_level_2_poli4[2011],mapbiomas_peru_collection_4_deforestation_crossing_biomes_political_level_2_poli4[territor_level_2_1],A59,mapbiomas_peru_collection_4_deforestation_crossing_biomes_political_level_2_poli4[transition],6))</f>
        <v>4345900</v>
      </c>
    </row>
    <row r="60" spans="1:3">
      <c r="A60" t="s">
        <v>0</v>
      </c>
      <c r="B60" s="6">
        <v>2012</v>
      </c>
      <c r="C60" s="4">
        <f>IF(COUNTIFS(mapbiomas_peru_collection_4_deforestation_crossing_biomes_political_level_2_poli4[territor_level_2_1],A60,mapbiomas_peru_collection_4_deforestation_crossing_biomes_political_level_2_poli4[transition],6,mapbiomas_peru_collection_4_deforestation_crossing_biomes_political_level_2_poli4[2012],"&lt;&gt;")=0,"",SUMIFS(mapbiomas_peru_collection_4_deforestation_crossing_biomes_political_level_2_poli4[2012],mapbiomas_peru_collection_4_deforestation_crossing_biomes_political_level_2_poli4[territor_level_2_1],A60,mapbiomas_peru_collection_4_deforestation_crossing_biomes_political_level_2_poli4[transition],6))</f>
        <v>3996700</v>
      </c>
    </row>
    <row r="61" spans="1:3">
      <c r="A61" t="s">
        <v>0</v>
      </c>
      <c r="B61" s="6">
        <v>2013</v>
      </c>
      <c r="C61" s="4">
        <f>IF(COUNTIFS(mapbiomas_peru_collection_4_deforestation_crossing_biomes_political_level_2_poli4[territor_level_2_1],A61,mapbiomas_peru_collection_4_deforestation_crossing_biomes_political_level_2_poli4[transition],6,mapbiomas_peru_collection_4_deforestation_crossing_biomes_political_level_2_poli4[2013],"&lt;&gt;")=0,"",SUMIFS(mapbiomas_peru_collection_4_deforestation_crossing_biomes_political_level_2_poli4[2013],mapbiomas_peru_collection_4_deforestation_crossing_biomes_political_level_2_poli4[territor_level_2_1],A61,mapbiomas_peru_collection_4_deforestation_crossing_biomes_political_level_2_poli4[transition],6))</f>
        <v>4785500</v>
      </c>
    </row>
    <row r="62" spans="1:3">
      <c r="A62" t="s">
        <v>0</v>
      </c>
      <c r="B62" s="6">
        <v>2014</v>
      </c>
      <c r="C62" s="4">
        <f>IF(COUNTIFS(mapbiomas_peru_collection_4_deforestation_crossing_biomes_political_level_2_poli4[territor_level_2_1],A62,mapbiomas_peru_collection_4_deforestation_crossing_biomes_political_level_2_poli4[transition],6,mapbiomas_peru_collection_4_deforestation_crossing_biomes_political_level_2_poli4[2014],"&lt;&gt;")=0,"",SUMIFS(mapbiomas_peru_collection_4_deforestation_crossing_biomes_political_level_2_poli4[2014],mapbiomas_peru_collection_4_deforestation_crossing_biomes_political_level_2_poli4[territor_level_2_1],A62,mapbiomas_peru_collection_4_deforestation_crossing_biomes_political_level_2_poli4[transition],6))</f>
        <v>4040400</v>
      </c>
    </row>
    <row r="63" spans="1:3">
      <c r="A63" t="s">
        <v>0</v>
      </c>
      <c r="B63" s="6">
        <v>2015</v>
      </c>
      <c r="C63" s="4">
        <f>IF(COUNTIFS(mapbiomas_peru_collection_4_deforestation_crossing_biomes_political_level_2_poli4[territor_level_2_1],A63,mapbiomas_peru_collection_4_deforestation_crossing_biomes_political_level_2_poli4[transition],6,mapbiomas_peru_collection_4_deforestation_crossing_biomes_political_level_2_poli4[2015],"&lt;&gt;")=0,"",SUMIFS(mapbiomas_peru_collection_4_deforestation_crossing_biomes_political_level_2_poli4[2015],mapbiomas_peru_collection_4_deforestation_crossing_biomes_political_level_2_poli4[territor_level_2_1],A63,mapbiomas_peru_collection_4_deforestation_crossing_biomes_political_level_2_poli4[transition],6))</f>
        <v>5350200</v>
      </c>
    </row>
    <row r="64" spans="1:3">
      <c r="A64" t="s">
        <v>0</v>
      </c>
      <c r="B64" s="6">
        <v>2016</v>
      </c>
      <c r="C64" s="4">
        <f>IF(COUNTIFS(mapbiomas_peru_collection_4_deforestation_crossing_biomes_political_level_2_poli4[territor_level_2_1],A64,mapbiomas_peru_collection_4_deforestation_crossing_biomes_political_level_2_poli4[transition],6,mapbiomas_peru_collection_4_deforestation_crossing_biomes_political_level_2_poli4[2016],"&lt;&gt;")=0,"",SUMIFS(mapbiomas_peru_collection_4_deforestation_crossing_biomes_political_level_2_poli4[2016],mapbiomas_peru_collection_4_deforestation_crossing_biomes_political_level_2_poli4[territor_level_2_1],A64,mapbiomas_peru_collection_4_deforestation_crossing_biomes_political_level_2_poli4[transition],6))</f>
        <v>3494100</v>
      </c>
    </row>
    <row r="65" spans="1:3">
      <c r="A65" t="s">
        <v>0</v>
      </c>
      <c r="B65" s="6">
        <v>2017</v>
      </c>
      <c r="C65" s="4">
        <f>IF(COUNTIFS(mapbiomas_peru_collection_4_deforestation_crossing_biomes_political_level_2_poli4[territor_level_2_1],A65,mapbiomas_peru_collection_4_deforestation_crossing_biomes_political_level_2_poli4[transition],6,mapbiomas_peru_collection_4_deforestation_crossing_biomes_political_level_2_poli4[2017],"&lt;&gt;")=0,"",SUMIFS(mapbiomas_peru_collection_4_deforestation_crossing_biomes_political_level_2_poli4[2017],mapbiomas_peru_collection_4_deforestation_crossing_biomes_political_level_2_poli4[territor_level_2_1],A65,mapbiomas_peru_collection_4_deforestation_crossing_biomes_political_level_2_poli4[transition],6))</f>
        <v>4455400</v>
      </c>
    </row>
    <row r="66" spans="1:3">
      <c r="A66" t="s">
        <v>0</v>
      </c>
      <c r="B66" s="6">
        <v>2018</v>
      </c>
      <c r="C66" s="4">
        <f>IF(COUNTIFS(mapbiomas_peru_collection_4_deforestation_crossing_biomes_political_level_2_poli4[territor_level_2_1],A66,mapbiomas_peru_collection_4_deforestation_crossing_biomes_political_level_2_poli4[transition],6,mapbiomas_peru_collection_4_deforestation_crossing_biomes_political_level_2_poli4[2018],"&lt;&gt;")=0,"",SUMIFS(mapbiomas_peru_collection_4_deforestation_crossing_biomes_political_level_2_poli4[2018],mapbiomas_peru_collection_4_deforestation_crossing_biomes_political_level_2_poli4[territor_level_2_1],A66,mapbiomas_peru_collection_4_deforestation_crossing_biomes_political_level_2_poli4[transition],6))</f>
        <v>4041600</v>
      </c>
    </row>
    <row r="67" spans="1:3">
      <c r="A67" t="s">
        <v>0</v>
      </c>
      <c r="B67" s="6">
        <v>2019</v>
      </c>
      <c r="C67" s="4">
        <f>IF(COUNTIFS(mapbiomas_peru_collection_4_deforestation_crossing_biomes_political_level_2_poli4[territor_level_2_1],A67,mapbiomas_peru_collection_4_deforestation_crossing_biomes_political_level_2_poli4[transition],6,mapbiomas_peru_collection_4_deforestation_crossing_biomes_political_level_2_poli4[2019],"&lt;&gt;")=0,"",SUMIFS(mapbiomas_peru_collection_4_deforestation_crossing_biomes_political_level_2_poli4[2019],mapbiomas_peru_collection_4_deforestation_crossing_biomes_political_level_2_poli4[territor_level_2_1],A67,mapbiomas_peru_collection_4_deforestation_crossing_biomes_political_level_2_poli4[transition],6))</f>
        <v>3243600</v>
      </c>
    </row>
    <row r="68" spans="1:3">
      <c r="A68" t="s">
        <v>0</v>
      </c>
      <c r="B68" s="6">
        <v>2020</v>
      </c>
      <c r="C68" s="4">
        <f>IF(COUNTIFS(mapbiomas_peru_collection_4_deforestation_crossing_biomes_political_level_2_poli4[territor_level_2_1],A68,mapbiomas_peru_collection_4_deforestation_crossing_biomes_political_level_2_poli4[transition],6,mapbiomas_peru_collection_4_deforestation_crossing_biomes_political_level_2_poli4[2020],"&lt;&gt;")=0,"",SUMIFS(mapbiomas_peru_collection_4_deforestation_crossing_biomes_political_level_2_poli4[2020],mapbiomas_peru_collection_4_deforestation_crossing_biomes_political_level_2_poli4[territor_level_2_1],A68,mapbiomas_peru_collection_4_deforestation_crossing_biomes_political_level_2_poli4[transition],6))</f>
        <v>3711500</v>
      </c>
    </row>
    <row r="69" spans="1:3">
      <c r="A69" t="s">
        <v>0</v>
      </c>
      <c r="B69" s="6">
        <v>2021</v>
      </c>
      <c r="C69" s="4">
        <f>IF(COUNTIFS(mapbiomas_peru_collection_4_deforestation_crossing_biomes_political_level_2_poli4[territor_level_2_1],A69,mapbiomas_peru_collection_4_deforestation_crossing_biomes_political_level_2_poli4[transition],6,mapbiomas_peru_collection_4_deforestation_crossing_biomes_political_level_2_poli4[2021],"&lt;&gt;")=0,"",SUMIFS(mapbiomas_peru_collection_4_deforestation_crossing_biomes_political_level_2_poli4[2021],mapbiomas_peru_collection_4_deforestation_crossing_biomes_political_level_2_poli4[territor_level_2_1],A69,mapbiomas_peru_collection_4_deforestation_crossing_biomes_political_level_2_poli4[transition],6))</f>
        <v>4676000</v>
      </c>
    </row>
    <row r="70" spans="1:3">
      <c r="A70" t="s">
        <v>0</v>
      </c>
      <c r="B70" s="6">
        <v>2022</v>
      </c>
      <c r="C70" s="4">
        <f>IF(COUNTIFS(mapbiomas_peru_collection_4_deforestation_crossing_biomes_political_level_2_poli4[territor_level_2_1],A70,mapbiomas_peru_collection_4_deforestation_crossing_biomes_political_level_2_poli4[transition],6,mapbiomas_peru_collection_4_deforestation_crossing_biomes_political_level_2_poli4[2022],"&lt;&gt;")=0,"",SUMIFS(mapbiomas_peru_collection_4_deforestation_crossing_biomes_political_level_2_poli4[2022],mapbiomas_peru_collection_4_deforestation_crossing_biomes_political_level_2_poli4[territor_level_2_1],A70,mapbiomas_peru_collection_4_deforestation_crossing_biomes_political_level_2_poli4[transition],6))</f>
        <v>3998500</v>
      </c>
    </row>
    <row r="71" spans="1:3">
      <c r="A71" t="s">
        <v>0</v>
      </c>
      <c r="B71" s="6">
        <v>2023</v>
      </c>
      <c r="C71" s="4">
        <f>IF(COUNTIFS(mapbiomas_peru_collection_4_deforestation_crossing_biomes_political_level_2_poli4[territor_level_2_1],A71,mapbiomas_peru_collection_4_deforestation_crossing_biomes_political_level_2_poli4[transition],6,mapbiomas_peru_collection_4_deforestation_crossing_biomes_political_level_2_poli4[2023],"&lt;&gt;")=0,"",SUMIFS(mapbiomas_peru_collection_4_deforestation_crossing_biomes_political_level_2_poli4[2023],mapbiomas_peru_collection_4_deforestation_crossing_biomes_political_level_2_poli4[territor_level_2_1],A71,mapbiomas_peru_collection_4_deforestation_crossing_biomes_political_level_2_poli4[transition],6))</f>
        <v>3313500</v>
      </c>
    </row>
    <row r="72" spans="1:3">
      <c r="A72" t="s">
        <v>0</v>
      </c>
      <c r="B72" s="6">
        <v>2024</v>
      </c>
      <c r="C72" s="4">
        <f>IF(COUNTIFS(mapbiomas_peru_collection_4_deforestation_crossing_biomes_political_level_2_poli4[territor_level_2_1],A72,mapbiomas_peru_collection_4_deforestation_crossing_biomes_political_level_2_poli4[transition],6,mapbiomas_peru_collection_4_deforestation_crossing_biomes_political_level_2_poli4[2024],"&lt;&gt;")=0,"",SUMIFS(mapbiomas_peru_collection_4_deforestation_crossing_biomes_political_level_2_poli4[2024],mapbiomas_peru_collection_4_deforestation_crossing_biomes_political_level_2_poli4[territor_level_2_1],A72,mapbiomas_peru_collection_4_deforestation_crossing_biomes_political_level_2_poli4[transition],6))</f>
        <v>4350800</v>
      </c>
    </row>
    <row r="73" spans="1:3">
      <c r="A73" t="s">
        <v>0</v>
      </c>
      <c r="B73" s="6">
        <v>2025</v>
      </c>
      <c r="C73" s="4">
        <f>IF(COUNTIFS(mapbiomas_peru_collection_4_deforestation_crossing_biomes_political_level_2_poli4[territor_level_2_1],A73,mapbiomas_peru_collection_4_deforestation_crossing_biomes_political_level_2_poli4[transition],6,mapbiomas_peru_collection_4_deforestation_crossing_biomes_political_level_2_poli4[2025],"&lt;&gt;")=0,"",SUMIFS(mapbiomas_peru_collection_4_deforestation_crossing_biomes_political_level_2_poli4[2025],mapbiomas_peru_collection_4_deforestation_crossing_biomes_political_level_2_poli4[territor_level_2_1],A73,mapbiomas_peru_collection_4_deforestation_crossing_biomes_political_level_2_poli4[transition],6))</f>
        <v>1314100</v>
      </c>
    </row>
    <row r="74" spans="1:3">
      <c r="A74" t="s">
        <v>10</v>
      </c>
      <c r="B74" s="6">
        <v>1990</v>
      </c>
      <c r="C74" s="4" t="str">
        <f>IF(COUNTIFS(mapbiomas_peru_collection_4_deforestation_crossing_biomes_political_level_2_poli4[territor_level_2_1],A74,mapbiomas_peru_collection_4_deforestation_crossing_biomes_political_level_2_poli4[transition],6,mapbiomas_peru_collection_4_deforestation_crossing_biomes_political_level_2_poli4[1990],"&lt;&gt;")=0,"",SUMIFS(mapbiomas_peru_collection_4_deforestation_crossing_biomes_political_level_2_poli4[1990],mapbiomas_peru_collection_4_deforestation_crossing_biomes_political_level_2_poli4[territor_level_2_1],A74,mapbiomas_peru_collection_4_deforestation_crossing_biomes_political_level_2_poli4[transition],6))</f>
        <v/>
      </c>
    </row>
    <row r="75" spans="1:3">
      <c r="A75" t="s">
        <v>10</v>
      </c>
      <c r="B75" s="6">
        <v>1991</v>
      </c>
      <c r="C75" s="4" t="str">
        <f>IF(COUNTIFS(mapbiomas_peru_collection_4_deforestation_crossing_biomes_political_level_2_poli4[territor_level_2_1],A75,mapbiomas_peru_collection_4_deforestation_crossing_biomes_political_level_2_poli4[transition],6,mapbiomas_peru_collection_4_deforestation_crossing_biomes_political_level_2_poli4[1991],"&lt;&gt;")=0,"",SUMIFS(mapbiomas_peru_collection_4_deforestation_crossing_biomes_political_level_2_poli4[1991],mapbiomas_peru_collection_4_deforestation_crossing_biomes_political_level_2_poli4[territor_level_2_1],A75,mapbiomas_peru_collection_4_deforestation_crossing_biomes_political_level_2_poli4[transition],6))</f>
        <v/>
      </c>
    </row>
    <row r="76" spans="1:3">
      <c r="A76" t="s">
        <v>10</v>
      </c>
      <c r="B76" s="6">
        <v>1992</v>
      </c>
      <c r="C76" s="4">
        <f>IF(COUNTIFS(mapbiomas_peru_collection_4_deforestation_crossing_biomes_political_level_2_poli4[territor_level_2_1],A76,mapbiomas_peru_collection_4_deforestation_crossing_biomes_political_level_2_poli4[transition],6,mapbiomas_peru_collection_4_deforestation_crossing_biomes_political_level_2_poli4[1992],"&lt;&gt;")=0,"",SUMIFS(mapbiomas_peru_collection_4_deforestation_crossing_biomes_political_level_2_poli4[1992],mapbiomas_peru_collection_4_deforestation_crossing_biomes_political_level_2_poli4[territor_level_2_1],A76,mapbiomas_peru_collection_4_deforestation_crossing_biomes_political_level_2_poli4[transition],6))</f>
        <v>780.6</v>
      </c>
    </row>
    <row r="77" spans="1:3">
      <c r="A77" t="s">
        <v>10</v>
      </c>
      <c r="B77" s="6">
        <v>1993</v>
      </c>
      <c r="C77" s="4">
        <f>IF(COUNTIFS(mapbiomas_peru_collection_4_deforestation_crossing_biomes_political_level_2_poli4[territor_level_2_1],A77,mapbiomas_peru_collection_4_deforestation_crossing_biomes_political_level_2_poli4[transition],6,mapbiomas_peru_collection_4_deforestation_crossing_biomes_political_level_2_poli4[1993],"&lt;&gt;")=0,"",SUMIFS(mapbiomas_peru_collection_4_deforestation_crossing_biomes_political_level_2_poli4[1993],mapbiomas_peru_collection_4_deforestation_crossing_biomes_political_level_2_poli4[territor_level_2_1],A77,mapbiomas_peru_collection_4_deforestation_crossing_biomes_political_level_2_poli4[transition],6))</f>
        <v>2947.7</v>
      </c>
    </row>
    <row r="78" spans="1:3">
      <c r="A78" t="s">
        <v>10</v>
      </c>
      <c r="B78" s="6">
        <v>1994</v>
      </c>
      <c r="C78" s="4">
        <f>IF(COUNTIFS(mapbiomas_peru_collection_4_deforestation_crossing_biomes_political_level_2_poli4[territor_level_2_1],A78,mapbiomas_peru_collection_4_deforestation_crossing_biomes_political_level_2_poli4[transition],6,mapbiomas_peru_collection_4_deforestation_crossing_biomes_political_level_2_poli4[1994],"&lt;&gt;")=0,"",SUMIFS(mapbiomas_peru_collection_4_deforestation_crossing_biomes_political_level_2_poli4[1994],mapbiomas_peru_collection_4_deforestation_crossing_biomes_political_level_2_poli4[territor_level_2_1],A78,mapbiomas_peru_collection_4_deforestation_crossing_biomes_political_level_2_poli4[transition],6))</f>
        <v>6733.1</v>
      </c>
    </row>
    <row r="79" spans="1:3">
      <c r="A79" t="s">
        <v>10</v>
      </c>
      <c r="B79" s="6">
        <v>1995</v>
      </c>
      <c r="C79" s="4">
        <f>IF(COUNTIFS(mapbiomas_peru_collection_4_deforestation_crossing_biomes_political_level_2_poli4[territor_level_2_1],A79,mapbiomas_peru_collection_4_deforestation_crossing_biomes_political_level_2_poli4[transition],6,mapbiomas_peru_collection_4_deforestation_crossing_biomes_political_level_2_poli4[1995],"&lt;&gt;")=0,"",SUMIFS(mapbiomas_peru_collection_4_deforestation_crossing_biomes_political_level_2_poli4[1995],mapbiomas_peru_collection_4_deforestation_crossing_biomes_political_level_2_poli4[territor_level_2_1],A79,mapbiomas_peru_collection_4_deforestation_crossing_biomes_political_level_2_poli4[transition],6))</f>
        <v>7777.8</v>
      </c>
    </row>
    <row r="80" spans="1:3">
      <c r="A80" t="s">
        <v>10</v>
      </c>
      <c r="B80" s="6">
        <v>1996</v>
      </c>
      <c r="C80" s="4">
        <f>IF(COUNTIFS(mapbiomas_peru_collection_4_deforestation_crossing_biomes_political_level_2_poli4[territor_level_2_1],A80,mapbiomas_peru_collection_4_deforestation_crossing_biomes_political_level_2_poli4[transition],6,mapbiomas_peru_collection_4_deforestation_crossing_biomes_political_level_2_poli4[1996],"&lt;&gt;")=0,"",SUMIFS(mapbiomas_peru_collection_4_deforestation_crossing_biomes_political_level_2_poli4[1996],mapbiomas_peru_collection_4_deforestation_crossing_biomes_political_level_2_poli4[territor_level_2_1],A80,mapbiomas_peru_collection_4_deforestation_crossing_biomes_political_level_2_poli4[transition],6))</f>
        <v>494920</v>
      </c>
    </row>
    <row r="81" spans="1:3">
      <c r="A81" t="s">
        <v>10</v>
      </c>
      <c r="B81" s="6">
        <v>1997</v>
      </c>
      <c r="C81" s="4">
        <f>IF(COUNTIFS(mapbiomas_peru_collection_4_deforestation_crossing_biomes_political_level_2_poli4[territor_level_2_1],A81,mapbiomas_peru_collection_4_deforestation_crossing_biomes_political_level_2_poli4[transition],6,mapbiomas_peru_collection_4_deforestation_crossing_biomes_political_level_2_poli4[1997],"&lt;&gt;")=0,"",SUMIFS(mapbiomas_peru_collection_4_deforestation_crossing_biomes_political_level_2_poli4[1997],mapbiomas_peru_collection_4_deforestation_crossing_biomes_political_level_2_poli4[territor_level_2_1],A81,mapbiomas_peru_collection_4_deforestation_crossing_biomes_political_level_2_poli4[transition],6))</f>
        <v>48844</v>
      </c>
    </row>
    <row r="82" spans="1:3">
      <c r="A82" t="s">
        <v>10</v>
      </c>
      <c r="B82" s="6">
        <v>1998</v>
      </c>
      <c r="C82" s="4">
        <f>IF(COUNTIFS(mapbiomas_peru_collection_4_deforestation_crossing_biomes_political_level_2_poli4[territor_level_2_1],A82,mapbiomas_peru_collection_4_deforestation_crossing_biomes_political_level_2_poli4[transition],6,mapbiomas_peru_collection_4_deforestation_crossing_biomes_political_level_2_poli4[1998],"&lt;&gt;")=0,"",SUMIFS(mapbiomas_peru_collection_4_deforestation_crossing_biomes_political_level_2_poli4[1998],mapbiomas_peru_collection_4_deforestation_crossing_biomes_political_level_2_poli4[territor_level_2_1],A82,mapbiomas_peru_collection_4_deforestation_crossing_biomes_political_level_2_poli4[transition],6))</f>
        <v>89912</v>
      </c>
    </row>
    <row r="83" spans="1:3">
      <c r="A83" t="s">
        <v>10</v>
      </c>
      <c r="B83" s="6">
        <v>1999</v>
      </c>
      <c r="C83" s="4">
        <f>IF(COUNTIFS(mapbiomas_peru_collection_4_deforestation_crossing_biomes_political_level_2_poli4[territor_level_2_1],A83,mapbiomas_peru_collection_4_deforestation_crossing_biomes_political_level_2_poli4[transition],6,mapbiomas_peru_collection_4_deforestation_crossing_biomes_political_level_2_poli4[1999],"&lt;&gt;")=0,"",SUMIFS(mapbiomas_peru_collection_4_deforestation_crossing_biomes_political_level_2_poli4[1999],mapbiomas_peru_collection_4_deforestation_crossing_biomes_political_level_2_poli4[territor_level_2_1],A83,mapbiomas_peru_collection_4_deforestation_crossing_biomes_political_level_2_poli4[transition],6))</f>
        <v>42622</v>
      </c>
    </row>
    <row r="84" spans="1:3">
      <c r="A84" t="s">
        <v>10</v>
      </c>
      <c r="B84" s="6">
        <v>2000</v>
      </c>
      <c r="C84" s="4">
        <f>IF(COUNTIFS(mapbiomas_peru_collection_4_deforestation_crossing_biomes_political_level_2_poli4[territor_level_2_1],A84,mapbiomas_peru_collection_4_deforestation_crossing_biomes_political_level_2_poli4[transition],6,mapbiomas_peru_collection_4_deforestation_crossing_biomes_political_level_2_poli4[2000],"&lt;&gt;")=0,"",SUMIFS(mapbiomas_peru_collection_4_deforestation_crossing_biomes_political_level_2_poli4[2000],mapbiomas_peru_collection_4_deforestation_crossing_biomes_political_level_2_poli4[territor_level_2_1],A84,mapbiomas_peru_collection_4_deforestation_crossing_biomes_political_level_2_poli4[transition],6))</f>
        <v>50615</v>
      </c>
    </row>
    <row r="85" spans="1:3">
      <c r="A85" t="s">
        <v>10</v>
      </c>
      <c r="B85" s="6">
        <v>2001</v>
      </c>
      <c r="C85" s="4">
        <f>IF(COUNTIFS(mapbiomas_peru_collection_4_deforestation_crossing_biomes_political_level_2_poli4[territor_level_2_1],A85,mapbiomas_peru_collection_4_deforestation_crossing_biomes_political_level_2_poli4[transition],6,mapbiomas_peru_collection_4_deforestation_crossing_biomes_political_level_2_poli4[2001],"&lt;&gt;")=0,"",SUMIFS(mapbiomas_peru_collection_4_deforestation_crossing_biomes_political_level_2_poli4[2001],mapbiomas_peru_collection_4_deforestation_crossing_biomes_political_level_2_poli4[territor_level_2_1],A85,mapbiomas_peru_collection_4_deforestation_crossing_biomes_political_level_2_poli4[transition],6))</f>
        <v>83278</v>
      </c>
    </row>
    <row r="86" spans="1:3">
      <c r="A86" t="s">
        <v>10</v>
      </c>
      <c r="B86" s="6">
        <v>2002</v>
      </c>
      <c r="C86" s="4">
        <f>IF(COUNTIFS(mapbiomas_peru_collection_4_deforestation_crossing_biomes_political_level_2_poli4[territor_level_2_1],A86,mapbiomas_peru_collection_4_deforestation_crossing_biomes_political_level_2_poli4[transition],6,mapbiomas_peru_collection_4_deforestation_crossing_biomes_political_level_2_poli4[2002],"&lt;&gt;")=0,"",SUMIFS(mapbiomas_peru_collection_4_deforestation_crossing_biomes_political_level_2_poli4[2002],mapbiomas_peru_collection_4_deforestation_crossing_biomes_political_level_2_poli4[territor_level_2_1],A86,mapbiomas_peru_collection_4_deforestation_crossing_biomes_political_level_2_poli4[transition],6))</f>
        <v>80440</v>
      </c>
    </row>
    <row r="87" spans="1:3">
      <c r="A87" t="s">
        <v>10</v>
      </c>
      <c r="B87" s="6">
        <v>2003</v>
      </c>
      <c r="C87" s="4">
        <f>IF(COUNTIFS(mapbiomas_peru_collection_4_deforestation_crossing_biomes_political_level_2_poli4[territor_level_2_1],A87,mapbiomas_peru_collection_4_deforestation_crossing_biomes_political_level_2_poli4[transition],6,mapbiomas_peru_collection_4_deforestation_crossing_biomes_political_level_2_poli4[2003],"&lt;&gt;")=0,"",SUMIFS(mapbiomas_peru_collection_4_deforestation_crossing_biomes_political_level_2_poli4[2003],mapbiomas_peru_collection_4_deforestation_crossing_biomes_political_level_2_poli4[territor_level_2_1],A87,mapbiomas_peru_collection_4_deforestation_crossing_biomes_political_level_2_poli4[transition],6))</f>
        <v>152470</v>
      </c>
    </row>
    <row r="88" spans="1:3">
      <c r="A88" t="s">
        <v>10</v>
      </c>
      <c r="B88" s="6">
        <v>2004</v>
      </c>
      <c r="C88" s="4">
        <f>IF(COUNTIFS(mapbiomas_peru_collection_4_deforestation_crossing_biomes_political_level_2_poli4[territor_level_2_1],A88,mapbiomas_peru_collection_4_deforestation_crossing_biomes_political_level_2_poli4[transition],6,mapbiomas_peru_collection_4_deforestation_crossing_biomes_political_level_2_poli4[2004],"&lt;&gt;")=0,"",SUMIFS(mapbiomas_peru_collection_4_deforestation_crossing_biomes_political_level_2_poli4[2004],mapbiomas_peru_collection_4_deforestation_crossing_biomes_political_level_2_poli4[territor_level_2_1],A88,mapbiomas_peru_collection_4_deforestation_crossing_biomes_political_level_2_poli4[transition],6))</f>
        <v>174200</v>
      </c>
    </row>
    <row r="89" spans="1:3">
      <c r="A89" t="s">
        <v>10</v>
      </c>
      <c r="B89" s="6">
        <v>2005</v>
      </c>
      <c r="C89" s="4">
        <f>IF(COUNTIFS(mapbiomas_peru_collection_4_deforestation_crossing_biomes_political_level_2_poli4[territor_level_2_1],A89,mapbiomas_peru_collection_4_deforestation_crossing_biomes_political_level_2_poli4[transition],6,mapbiomas_peru_collection_4_deforestation_crossing_biomes_political_level_2_poli4[2005],"&lt;&gt;")=0,"",SUMIFS(mapbiomas_peru_collection_4_deforestation_crossing_biomes_political_level_2_poli4[2005],mapbiomas_peru_collection_4_deforestation_crossing_biomes_political_level_2_poli4[territor_level_2_1],A89,mapbiomas_peru_collection_4_deforestation_crossing_biomes_political_level_2_poli4[transition],6))</f>
        <v>94906</v>
      </c>
    </row>
    <row r="90" spans="1:3">
      <c r="A90" t="s">
        <v>10</v>
      </c>
      <c r="B90" s="6">
        <v>2006</v>
      </c>
      <c r="C90" s="4">
        <f>IF(COUNTIFS(mapbiomas_peru_collection_4_deforestation_crossing_biomes_political_level_2_poli4[territor_level_2_1],A90,mapbiomas_peru_collection_4_deforestation_crossing_biomes_political_level_2_poli4[transition],6,mapbiomas_peru_collection_4_deforestation_crossing_biomes_political_level_2_poli4[2006],"&lt;&gt;")=0,"",SUMIFS(mapbiomas_peru_collection_4_deforestation_crossing_biomes_political_level_2_poli4[2006],mapbiomas_peru_collection_4_deforestation_crossing_biomes_political_level_2_poli4[territor_level_2_1],A90,mapbiomas_peru_collection_4_deforestation_crossing_biomes_political_level_2_poli4[transition],6))</f>
        <v>107850</v>
      </c>
    </row>
    <row r="91" spans="1:3">
      <c r="A91" t="s">
        <v>10</v>
      </c>
      <c r="B91" s="6">
        <v>2007</v>
      </c>
      <c r="C91" s="4">
        <f>IF(COUNTIFS(mapbiomas_peru_collection_4_deforestation_crossing_biomes_political_level_2_poli4[territor_level_2_1],A91,mapbiomas_peru_collection_4_deforestation_crossing_biomes_political_level_2_poli4[transition],6,mapbiomas_peru_collection_4_deforestation_crossing_biomes_political_level_2_poli4[2007],"&lt;&gt;")=0,"",SUMIFS(mapbiomas_peru_collection_4_deforestation_crossing_biomes_political_level_2_poli4[2007],mapbiomas_peru_collection_4_deforestation_crossing_biomes_political_level_2_poli4[territor_level_2_1],A91,mapbiomas_peru_collection_4_deforestation_crossing_biomes_political_level_2_poli4[transition],6))</f>
        <v>112420</v>
      </c>
    </row>
    <row r="92" spans="1:3">
      <c r="A92" t="s">
        <v>10</v>
      </c>
      <c r="B92" s="6">
        <v>2008</v>
      </c>
      <c r="C92" s="4">
        <f>IF(COUNTIFS(mapbiomas_peru_collection_4_deforestation_crossing_biomes_political_level_2_poli4[territor_level_2_1],A92,mapbiomas_peru_collection_4_deforestation_crossing_biomes_political_level_2_poli4[transition],6,mapbiomas_peru_collection_4_deforestation_crossing_biomes_political_level_2_poli4[2008],"&lt;&gt;")=0,"",SUMIFS(mapbiomas_peru_collection_4_deforestation_crossing_biomes_political_level_2_poli4[2008],mapbiomas_peru_collection_4_deforestation_crossing_biomes_political_level_2_poli4[territor_level_2_1],A92,mapbiomas_peru_collection_4_deforestation_crossing_biomes_political_level_2_poli4[transition],6))</f>
        <v>114320</v>
      </c>
    </row>
    <row r="93" spans="1:3">
      <c r="A93" t="s">
        <v>10</v>
      </c>
      <c r="B93" s="6">
        <v>2009</v>
      </c>
      <c r="C93" s="4">
        <f>IF(COUNTIFS(mapbiomas_peru_collection_4_deforestation_crossing_biomes_political_level_2_poli4[territor_level_2_1],A93,mapbiomas_peru_collection_4_deforestation_crossing_biomes_political_level_2_poli4[transition],6,mapbiomas_peru_collection_4_deforestation_crossing_biomes_political_level_2_poli4[2009],"&lt;&gt;")=0,"",SUMIFS(mapbiomas_peru_collection_4_deforestation_crossing_biomes_political_level_2_poli4[2009],mapbiomas_peru_collection_4_deforestation_crossing_biomes_political_level_2_poli4[territor_level_2_1],A93,mapbiomas_peru_collection_4_deforestation_crossing_biomes_political_level_2_poli4[transition],6))</f>
        <v>110520</v>
      </c>
    </row>
    <row r="94" spans="1:3">
      <c r="A94" t="s">
        <v>10</v>
      </c>
      <c r="B94" s="6">
        <v>2010</v>
      </c>
      <c r="C94" s="4">
        <f>IF(COUNTIFS(mapbiomas_peru_collection_4_deforestation_crossing_biomes_political_level_2_poli4[territor_level_2_1],A94,mapbiomas_peru_collection_4_deforestation_crossing_biomes_political_level_2_poli4[transition],6,mapbiomas_peru_collection_4_deforestation_crossing_biomes_political_level_2_poli4[2010],"&lt;&gt;")=0,"",SUMIFS(mapbiomas_peru_collection_4_deforestation_crossing_biomes_political_level_2_poli4[2010],mapbiomas_peru_collection_4_deforestation_crossing_biomes_political_level_2_poli4[territor_level_2_1],A94,mapbiomas_peru_collection_4_deforestation_crossing_biomes_political_level_2_poli4[transition],6))</f>
        <v>117900</v>
      </c>
    </row>
    <row r="95" spans="1:3">
      <c r="A95" t="s">
        <v>10</v>
      </c>
      <c r="B95" s="6">
        <v>2011</v>
      </c>
      <c r="C95" s="4">
        <f>IF(COUNTIFS(mapbiomas_peru_collection_4_deforestation_crossing_biomes_political_level_2_poli4[territor_level_2_1],A95,mapbiomas_peru_collection_4_deforestation_crossing_biomes_political_level_2_poli4[transition],6,mapbiomas_peru_collection_4_deforestation_crossing_biomes_political_level_2_poli4[2011],"&lt;&gt;")=0,"",SUMIFS(mapbiomas_peru_collection_4_deforestation_crossing_biomes_political_level_2_poli4[2011],mapbiomas_peru_collection_4_deforestation_crossing_biomes_political_level_2_poli4[territor_level_2_1],A95,mapbiomas_peru_collection_4_deforestation_crossing_biomes_political_level_2_poli4[transition],6))</f>
        <v>109870</v>
      </c>
    </row>
    <row r="96" spans="1:3">
      <c r="A96" t="s">
        <v>10</v>
      </c>
      <c r="B96" s="6">
        <v>2012</v>
      </c>
      <c r="C96" s="4">
        <f>IF(COUNTIFS(mapbiomas_peru_collection_4_deforestation_crossing_biomes_political_level_2_poli4[territor_level_2_1],A96,mapbiomas_peru_collection_4_deforestation_crossing_biomes_political_level_2_poli4[transition],6,mapbiomas_peru_collection_4_deforestation_crossing_biomes_political_level_2_poli4[2012],"&lt;&gt;")=0,"",SUMIFS(mapbiomas_peru_collection_4_deforestation_crossing_biomes_political_level_2_poli4[2012],mapbiomas_peru_collection_4_deforestation_crossing_biomes_political_level_2_poli4[territor_level_2_1],A96,mapbiomas_peru_collection_4_deforestation_crossing_biomes_political_level_2_poli4[transition],6))</f>
        <v>122100</v>
      </c>
    </row>
    <row r="97" spans="1:3">
      <c r="A97" t="s">
        <v>10</v>
      </c>
      <c r="B97" s="6">
        <v>2013</v>
      </c>
      <c r="C97" s="4">
        <f>IF(COUNTIFS(mapbiomas_peru_collection_4_deforestation_crossing_biomes_political_level_2_poli4[territor_level_2_1],A97,mapbiomas_peru_collection_4_deforestation_crossing_biomes_political_level_2_poli4[transition],6,mapbiomas_peru_collection_4_deforestation_crossing_biomes_political_level_2_poli4[2013],"&lt;&gt;")=0,"",SUMIFS(mapbiomas_peru_collection_4_deforestation_crossing_biomes_political_level_2_poli4[2013],mapbiomas_peru_collection_4_deforestation_crossing_biomes_political_level_2_poli4[territor_level_2_1],A97,mapbiomas_peru_collection_4_deforestation_crossing_biomes_political_level_2_poli4[transition],6))</f>
        <v>206590</v>
      </c>
    </row>
    <row r="98" spans="1:3">
      <c r="A98" t="s">
        <v>10</v>
      </c>
      <c r="B98" s="6">
        <v>2014</v>
      </c>
      <c r="C98" s="4">
        <f>IF(COUNTIFS(mapbiomas_peru_collection_4_deforestation_crossing_biomes_political_level_2_poli4[territor_level_2_1],A98,mapbiomas_peru_collection_4_deforestation_crossing_biomes_political_level_2_poli4[transition],6,mapbiomas_peru_collection_4_deforestation_crossing_biomes_political_level_2_poli4[2014],"&lt;&gt;")=0,"",SUMIFS(mapbiomas_peru_collection_4_deforestation_crossing_biomes_political_level_2_poli4[2014],mapbiomas_peru_collection_4_deforestation_crossing_biomes_political_level_2_poli4[territor_level_2_1],A98,mapbiomas_peru_collection_4_deforestation_crossing_biomes_political_level_2_poli4[transition],6))</f>
        <v>70249</v>
      </c>
    </row>
    <row r="99" spans="1:3">
      <c r="A99" t="s">
        <v>10</v>
      </c>
      <c r="B99" s="6">
        <v>2015</v>
      </c>
      <c r="C99" s="4">
        <f>IF(COUNTIFS(mapbiomas_peru_collection_4_deforestation_crossing_biomes_political_level_2_poli4[territor_level_2_1],A99,mapbiomas_peru_collection_4_deforestation_crossing_biomes_political_level_2_poli4[transition],6,mapbiomas_peru_collection_4_deforestation_crossing_biomes_political_level_2_poli4[2015],"&lt;&gt;")=0,"",SUMIFS(mapbiomas_peru_collection_4_deforestation_crossing_biomes_political_level_2_poli4[2015],mapbiomas_peru_collection_4_deforestation_crossing_biomes_political_level_2_poli4[territor_level_2_1],A99,mapbiomas_peru_collection_4_deforestation_crossing_biomes_political_level_2_poli4[transition],6))</f>
        <v>85330</v>
      </c>
    </row>
    <row r="100" spans="1:3">
      <c r="A100" t="s">
        <v>10</v>
      </c>
      <c r="B100" s="6">
        <v>2016</v>
      </c>
      <c r="C100" s="4">
        <f>IF(COUNTIFS(mapbiomas_peru_collection_4_deforestation_crossing_biomes_political_level_2_poli4[territor_level_2_1],A100,mapbiomas_peru_collection_4_deforestation_crossing_biomes_political_level_2_poli4[transition],6,mapbiomas_peru_collection_4_deforestation_crossing_biomes_political_level_2_poli4[2016],"&lt;&gt;")=0,"",SUMIFS(mapbiomas_peru_collection_4_deforestation_crossing_biomes_political_level_2_poli4[2016],mapbiomas_peru_collection_4_deforestation_crossing_biomes_political_level_2_poli4[territor_level_2_1],A100,mapbiomas_peru_collection_4_deforestation_crossing_biomes_political_level_2_poli4[transition],6))</f>
        <v>164920</v>
      </c>
    </row>
    <row r="101" spans="1:3">
      <c r="A101" t="s">
        <v>10</v>
      </c>
      <c r="B101" s="6">
        <v>2017</v>
      </c>
      <c r="C101" s="4">
        <f>IF(COUNTIFS(mapbiomas_peru_collection_4_deforestation_crossing_biomes_political_level_2_poli4[territor_level_2_1],A101,mapbiomas_peru_collection_4_deforestation_crossing_biomes_political_level_2_poli4[transition],6,mapbiomas_peru_collection_4_deforestation_crossing_biomes_political_level_2_poli4[2017],"&lt;&gt;")=0,"",SUMIFS(mapbiomas_peru_collection_4_deforestation_crossing_biomes_political_level_2_poli4[2017],mapbiomas_peru_collection_4_deforestation_crossing_biomes_political_level_2_poli4[territor_level_2_1],A101,mapbiomas_peru_collection_4_deforestation_crossing_biomes_political_level_2_poli4[transition],6))</f>
        <v>195050</v>
      </c>
    </row>
    <row r="102" spans="1:3">
      <c r="A102" t="s">
        <v>10</v>
      </c>
      <c r="B102" s="6">
        <v>2018</v>
      </c>
      <c r="C102" s="4">
        <f>IF(COUNTIFS(mapbiomas_peru_collection_4_deforestation_crossing_biomes_political_level_2_poli4[territor_level_2_1],A102,mapbiomas_peru_collection_4_deforestation_crossing_biomes_political_level_2_poli4[transition],6,mapbiomas_peru_collection_4_deforestation_crossing_biomes_political_level_2_poli4[2018],"&lt;&gt;")=0,"",SUMIFS(mapbiomas_peru_collection_4_deforestation_crossing_biomes_political_level_2_poli4[2018],mapbiomas_peru_collection_4_deforestation_crossing_biomes_political_level_2_poli4[territor_level_2_1],A102,mapbiomas_peru_collection_4_deforestation_crossing_biomes_political_level_2_poli4[transition],6))</f>
        <v>112059.99999999999</v>
      </c>
    </row>
    <row r="103" spans="1:3">
      <c r="A103" t="s">
        <v>10</v>
      </c>
      <c r="B103" s="6">
        <v>2019</v>
      </c>
      <c r="C103" s="4">
        <f>IF(COUNTIFS(mapbiomas_peru_collection_4_deforestation_crossing_biomes_political_level_2_poli4[territor_level_2_1],A103,mapbiomas_peru_collection_4_deforestation_crossing_biomes_political_level_2_poli4[transition],6,mapbiomas_peru_collection_4_deforestation_crossing_biomes_political_level_2_poli4[2019],"&lt;&gt;")=0,"",SUMIFS(mapbiomas_peru_collection_4_deforestation_crossing_biomes_political_level_2_poli4[2019],mapbiomas_peru_collection_4_deforestation_crossing_biomes_political_level_2_poli4[territor_level_2_1],A103,mapbiomas_peru_collection_4_deforestation_crossing_biomes_political_level_2_poli4[transition],6))</f>
        <v>92702</v>
      </c>
    </row>
    <row r="104" spans="1:3">
      <c r="A104" t="s">
        <v>10</v>
      </c>
      <c r="B104" s="6">
        <v>2020</v>
      </c>
      <c r="C104" s="4">
        <f>IF(COUNTIFS(mapbiomas_peru_collection_4_deforestation_crossing_biomes_political_level_2_poli4[territor_level_2_1],A104,mapbiomas_peru_collection_4_deforestation_crossing_biomes_political_level_2_poli4[transition],6,mapbiomas_peru_collection_4_deforestation_crossing_biomes_political_level_2_poli4[2020],"&lt;&gt;")=0,"",SUMIFS(mapbiomas_peru_collection_4_deforestation_crossing_biomes_political_level_2_poli4[2020],mapbiomas_peru_collection_4_deforestation_crossing_biomes_political_level_2_poli4[territor_level_2_1],A104,mapbiomas_peru_collection_4_deforestation_crossing_biomes_political_level_2_poli4[transition],6))</f>
        <v>93465</v>
      </c>
    </row>
    <row r="105" spans="1:3">
      <c r="A105" t="s">
        <v>10</v>
      </c>
      <c r="B105" s="6">
        <v>2021</v>
      </c>
      <c r="C105" s="4">
        <f>IF(COUNTIFS(mapbiomas_peru_collection_4_deforestation_crossing_biomes_political_level_2_poli4[territor_level_2_1],A105,mapbiomas_peru_collection_4_deforestation_crossing_biomes_political_level_2_poli4[transition],6,mapbiomas_peru_collection_4_deforestation_crossing_biomes_political_level_2_poli4[2021],"&lt;&gt;")=0,"",SUMIFS(mapbiomas_peru_collection_4_deforestation_crossing_biomes_political_level_2_poli4[2021],mapbiomas_peru_collection_4_deforestation_crossing_biomes_political_level_2_poli4[territor_level_2_1],A105,mapbiomas_peru_collection_4_deforestation_crossing_biomes_political_level_2_poli4[transition],6))</f>
        <v>95021</v>
      </c>
    </row>
    <row r="106" spans="1:3">
      <c r="A106" t="s">
        <v>10</v>
      </c>
      <c r="B106" s="6">
        <v>2022</v>
      </c>
      <c r="C106" s="4">
        <f>IF(COUNTIFS(mapbiomas_peru_collection_4_deforestation_crossing_biomes_political_level_2_poli4[territor_level_2_1],A106,mapbiomas_peru_collection_4_deforestation_crossing_biomes_political_level_2_poli4[transition],6,mapbiomas_peru_collection_4_deforestation_crossing_biomes_political_level_2_poli4[2022],"&lt;&gt;")=0,"",SUMIFS(mapbiomas_peru_collection_4_deforestation_crossing_biomes_political_level_2_poli4[2022],mapbiomas_peru_collection_4_deforestation_crossing_biomes_political_level_2_poli4[territor_level_2_1],A106,mapbiomas_peru_collection_4_deforestation_crossing_biomes_political_level_2_poli4[transition],6))</f>
        <v>156640</v>
      </c>
    </row>
    <row r="107" spans="1:3">
      <c r="A107" t="s">
        <v>10</v>
      </c>
      <c r="B107" s="6">
        <v>2023</v>
      </c>
      <c r="C107" s="4">
        <f>IF(COUNTIFS(mapbiomas_peru_collection_4_deforestation_crossing_biomes_political_level_2_poli4[territor_level_2_1],A107,mapbiomas_peru_collection_4_deforestation_crossing_biomes_political_level_2_poli4[transition],6,mapbiomas_peru_collection_4_deforestation_crossing_biomes_political_level_2_poli4[2023],"&lt;&gt;")=0,"",SUMIFS(mapbiomas_peru_collection_4_deforestation_crossing_biomes_political_level_2_poli4[2023],mapbiomas_peru_collection_4_deforestation_crossing_biomes_political_level_2_poli4[territor_level_2_1],A107,mapbiomas_peru_collection_4_deforestation_crossing_biomes_political_level_2_poli4[transition],6))</f>
        <v>308450</v>
      </c>
    </row>
    <row r="108" spans="1:3">
      <c r="A108" t="s">
        <v>10</v>
      </c>
      <c r="B108" s="6">
        <v>2024</v>
      </c>
      <c r="C108" s="4">
        <f>IF(COUNTIFS(mapbiomas_peru_collection_4_deforestation_crossing_biomes_political_level_2_poli4[territor_level_2_1],A108,mapbiomas_peru_collection_4_deforestation_crossing_biomes_political_level_2_poli4[transition],6,mapbiomas_peru_collection_4_deforestation_crossing_biomes_political_level_2_poli4[2024],"&lt;&gt;")=0,"",SUMIFS(mapbiomas_peru_collection_4_deforestation_crossing_biomes_political_level_2_poli4[2024],mapbiomas_peru_collection_4_deforestation_crossing_biomes_political_level_2_poli4[territor_level_2_1],A108,mapbiomas_peru_collection_4_deforestation_crossing_biomes_political_level_2_poli4[transition],6))</f>
        <v>162360</v>
      </c>
    </row>
    <row r="109" spans="1:3">
      <c r="A109" t="s">
        <v>10</v>
      </c>
      <c r="B109" s="6">
        <v>2025</v>
      </c>
      <c r="C109" s="4">
        <f>IF(COUNTIFS(mapbiomas_peru_collection_4_deforestation_crossing_biomes_political_level_2_poli4[territor_level_2_1],A109,mapbiomas_peru_collection_4_deforestation_crossing_biomes_political_level_2_poli4[transition],6,mapbiomas_peru_collection_4_deforestation_crossing_biomes_political_level_2_poli4[2025],"&lt;&gt;")=0,"",SUMIFS(mapbiomas_peru_collection_4_deforestation_crossing_biomes_political_level_2_poli4[2025],mapbiomas_peru_collection_4_deforestation_crossing_biomes_political_level_2_poli4[territor_level_2_1],A109,mapbiomas_peru_collection_4_deforestation_crossing_biomes_political_level_2_poli4[transition],6))</f>
        <v>186950</v>
      </c>
    </row>
    <row r="110" spans="1:3">
      <c r="A110" t="s">
        <v>181</v>
      </c>
      <c r="B110" s="6">
        <v>1990</v>
      </c>
      <c r="C110" s="4" t="str">
        <f>IF(COUNTIFS(mapbiomas_peru_collection_4_deforestation_crossing_biomes_political_level_2_poli4[territor_level_2_1],A110,mapbiomas_peru_collection_4_deforestation_crossing_biomes_political_level_2_poli4[transition],6,mapbiomas_peru_collection_4_deforestation_crossing_biomes_political_level_2_poli4[1990],"&lt;&gt;")=0,"",SUMIFS(mapbiomas_peru_collection_4_deforestation_crossing_biomes_political_level_2_poli4[1990],mapbiomas_peru_collection_4_deforestation_crossing_biomes_political_level_2_poli4[territor_level_2_1],A110,mapbiomas_peru_collection_4_deforestation_crossing_biomes_political_level_2_poli4[transition],6))</f>
        <v/>
      </c>
    </row>
    <row r="111" spans="1:3">
      <c r="A111" t="s">
        <v>181</v>
      </c>
      <c r="B111" s="6">
        <v>1991</v>
      </c>
      <c r="C111" s="4" t="str">
        <f>IF(COUNTIFS(mapbiomas_peru_collection_4_deforestation_crossing_biomes_political_level_2_poli4[territor_level_2_1],A111,mapbiomas_peru_collection_4_deforestation_crossing_biomes_political_level_2_poli4[transition],6,mapbiomas_peru_collection_4_deforestation_crossing_biomes_political_level_2_poli4[1991],"&lt;&gt;")=0,"",SUMIFS(mapbiomas_peru_collection_4_deforestation_crossing_biomes_political_level_2_poli4[1991],mapbiomas_peru_collection_4_deforestation_crossing_biomes_political_level_2_poli4[territor_level_2_1],A111,mapbiomas_peru_collection_4_deforestation_crossing_biomes_political_level_2_poli4[transition],6))</f>
        <v/>
      </c>
    </row>
    <row r="112" spans="1:3">
      <c r="A112" t="s">
        <v>181</v>
      </c>
      <c r="B112" s="6">
        <v>1992</v>
      </c>
      <c r="C112" s="4">
        <f>IF(COUNTIFS(mapbiomas_peru_collection_4_deforestation_crossing_biomes_political_level_2_poli4[territor_level_2_1],A112,mapbiomas_peru_collection_4_deforestation_crossing_biomes_political_level_2_poli4[transition],6,mapbiomas_peru_collection_4_deforestation_crossing_biomes_political_level_2_poli4[1992],"&lt;&gt;")=0,"",SUMIFS(mapbiomas_peru_collection_4_deforestation_crossing_biomes_political_level_2_poli4[1992],mapbiomas_peru_collection_4_deforestation_crossing_biomes_political_level_2_poli4[territor_level_2_1],A112,mapbiomas_peru_collection_4_deforestation_crossing_biomes_political_level_2_poli4[transition],6))</f>
        <v>36317</v>
      </c>
    </row>
    <row r="113" spans="1:3">
      <c r="A113" t="s">
        <v>181</v>
      </c>
      <c r="B113" s="6">
        <v>1993</v>
      </c>
      <c r="C113" s="4">
        <f>IF(COUNTIFS(mapbiomas_peru_collection_4_deforestation_crossing_biomes_political_level_2_poli4[territor_level_2_1],A113,mapbiomas_peru_collection_4_deforestation_crossing_biomes_political_level_2_poli4[transition],6,mapbiomas_peru_collection_4_deforestation_crossing_biomes_political_level_2_poli4[1993],"&lt;&gt;")=0,"",SUMIFS(mapbiomas_peru_collection_4_deforestation_crossing_biomes_political_level_2_poli4[1993],mapbiomas_peru_collection_4_deforestation_crossing_biomes_political_level_2_poli4[territor_level_2_1],A113,mapbiomas_peru_collection_4_deforestation_crossing_biomes_political_level_2_poli4[transition],6))</f>
        <v>61249</v>
      </c>
    </row>
    <row r="114" spans="1:3">
      <c r="A114" t="s">
        <v>181</v>
      </c>
      <c r="B114" s="6">
        <v>1994</v>
      </c>
      <c r="C114" s="4">
        <f>IF(COUNTIFS(mapbiomas_peru_collection_4_deforestation_crossing_biomes_political_level_2_poli4[territor_level_2_1],A114,mapbiomas_peru_collection_4_deforestation_crossing_biomes_political_level_2_poli4[transition],6,mapbiomas_peru_collection_4_deforestation_crossing_biomes_political_level_2_poli4[1994],"&lt;&gt;")=0,"",SUMIFS(mapbiomas_peru_collection_4_deforestation_crossing_biomes_political_level_2_poli4[1994],mapbiomas_peru_collection_4_deforestation_crossing_biomes_political_level_2_poli4[territor_level_2_1],A114,mapbiomas_peru_collection_4_deforestation_crossing_biomes_political_level_2_poli4[transition],6))</f>
        <v>90911</v>
      </c>
    </row>
    <row r="115" spans="1:3">
      <c r="A115" t="s">
        <v>181</v>
      </c>
      <c r="B115" s="6">
        <v>1995</v>
      </c>
      <c r="C115" s="4">
        <f>IF(COUNTIFS(mapbiomas_peru_collection_4_deforestation_crossing_biomes_political_level_2_poli4[territor_level_2_1],A115,mapbiomas_peru_collection_4_deforestation_crossing_biomes_political_level_2_poli4[transition],6,mapbiomas_peru_collection_4_deforestation_crossing_biomes_political_level_2_poli4[1995],"&lt;&gt;")=0,"",SUMIFS(mapbiomas_peru_collection_4_deforestation_crossing_biomes_political_level_2_poli4[1995],mapbiomas_peru_collection_4_deforestation_crossing_biomes_political_level_2_poli4[territor_level_2_1],A115,mapbiomas_peru_collection_4_deforestation_crossing_biomes_political_level_2_poli4[transition],6))</f>
        <v>30357</v>
      </c>
    </row>
    <row r="116" spans="1:3">
      <c r="A116" t="s">
        <v>181</v>
      </c>
      <c r="B116" s="6">
        <v>1996</v>
      </c>
      <c r="C116" s="4">
        <f>IF(COUNTIFS(mapbiomas_peru_collection_4_deforestation_crossing_biomes_political_level_2_poli4[territor_level_2_1],A116,mapbiomas_peru_collection_4_deforestation_crossing_biomes_political_level_2_poli4[transition],6,mapbiomas_peru_collection_4_deforestation_crossing_biomes_political_level_2_poli4[1996],"&lt;&gt;")=0,"",SUMIFS(mapbiomas_peru_collection_4_deforestation_crossing_biomes_political_level_2_poli4[1996],mapbiomas_peru_collection_4_deforestation_crossing_biomes_political_level_2_poli4[territor_level_2_1],A116,mapbiomas_peru_collection_4_deforestation_crossing_biomes_political_level_2_poli4[transition],6))</f>
        <v>1012500</v>
      </c>
    </row>
    <row r="117" spans="1:3">
      <c r="A117" t="s">
        <v>181</v>
      </c>
      <c r="B117" s="6">
        <v>1997</v>
      </c>
      <c r="C117" s="4">
        <f>IF(COUNTIFS(mapbiomas_peru_collection_4_deforestation_crossing_biomes_political_level_2_poli4[territor_level_2_1],A117,mapbiomas_peru_collection_4_deforestation_crossing_biomes_political_level_2_poli4[transition],6,mapbiomas_peru_collection_4_deforestation_crossing_biomes_political_level_2_poli4[1997],"&lt;&gt;")=0,"",SUMIFS(mapbiomas_peru_collection_4_deforestation_crossing_biomes_political_level_2_poli4[1997],mapbiomas_peru_collection_4_deforestation_crossing_biomes_political_level_2_poli4[territor_level_2_1],A117,mapbiomas_peru_collection_4_deforestation_crossing_biomes_political_level_2_poli4[transition],6))</f>
        <v>272670</v>
      </c>
    </row>
    <row r="118" spans="1:3">
      <c r="A118" t="s">
        <v>181</v>
      </c>
      <c r="B118" s="6">
        <v>1998</v>
      </c>
      <c r="C118" s="4">
        <f>IF(COUNTIFS(mapbiomas_peru_collection_4_deforestation_crossing_biomes_political_level_2_poli4[territor_level_2_1],A118,mapbiomas_peru_collection_4_deforestation_crossing_biomes_political_level_2_poli4[transition],6,mapbiomas_peru_collection_4_deforestation_crossing_biomes_political_level_2_poli4[1998],"&lt;&gt;")=0,"",SUMIFS(mapbiomas_peru_collection_4_deforestation_crossing_biomes_political_level_2_poli4[1998],mapbiomas_peru_collection_4_deforestation_crossing_biomes_political_level_2_poli4[territor_level_2_1],A118,mapbiomas_peru_collection_4_deforestation_crossing_biomes_political_level_2_poli4[transition],6))</f>
        <v>344360</v>
      </c>
    </row>
    <row r="119" spans="1:3">
      <c r="A119" t="s">
        <v>181</v>
      </c>
      <c r="B119" s="6">
        <v>1999</v>
      </c>
      <c r="C119" s="4">
        <f>IF(COUNTIFS(mapbiomas_peru_collection_4_deforestation_crossing_biomes_political_level_2_poli4[territor_level_2_1],A119,mapbiomas_peru_collection_4_deforestation_crossing_biomes_political_level_2_poli4[transition],6,mapbiomas_peru_collection_4_deforestation_crossing_biomes_political_level_2_poli4[1999],"&lt;&gt;")=0,"",SUMIFS(mapbiomas_peru_collection_4_deforestation_crossing_biomes_political_level_2_poli4[1999],mapbiomas_peru_collection_4_deforestation_crossing_biomes_political_level_2_poli4[territor_level_2_1],A119,mapbiomas_peru_collection_4_deforestation_crossing_biomes_political_level_2_poli4[transition],6))</f>
        <v>559950</v>
      </c>
    </row>
    <row r="120" spans="1:3">
      <c r="A120" t="s">
        <v>181</v>
      </c>
      <c r="B120" s="6">
        <v>2000</v>
      </c>
      <c r="C120" s="4">
        <f>IF(COUNTIFS(mapbiomas_peru_collection_4_deforestation_crossing_biomes_political_level_2_poli4[territor_level_2_1],A120,mapbiomas_peru_collection_4_deforestation_crossing_biomes_political_level_2_poli4[transition],6,mapbiomas_peru_collection_4_deforestation_crossing_biomes_political_level_2_poli4[2000],"&lt;&gt;")=0,"",SUMIFS(mapbiomas_peru_collection_4_deforestation_crossing_biomes_political_level_2_poli4[2000],mapbiomas_peru_collection_4_deforestation_crossing_biomes_political_level_2_poli4[territor_level_2_1],A120,mapbiomas_peru_collection_4_deforestation_crossing_biomes_political_level_2_poli4[transition],6))</f>
        <v>308790</v>
      </c>
    </row>
    <row r="121" spans="1:3">
      <c r="A121" t="s">
        <v>181</v>
      </c>
      <c r="B121" s="6">
        <v>2001</v>
      </c>
      <c r="C121" s="4">
        <f>IF(COUNTIFS(mapbiomas_peru_collection_4_deforestation_crossing_biomes_political_level_2_poli4[territor_level_2_1],A121,mapbiomas_peru_collection_4_deforestation_crossing_biomes_political_level_2_poli4[transition],6,mapbiomas_peru_collection_4_deforestation_crossing_biomes_political_level_2_poli4[2001],"&lt;&gt;")=0,"",SUMIFS(mapbiomas_peru_collection_4_deforestation_crossing_biomes_political_level_2_poli4[2001],mapbiomas_peru_collection_4_deforestation_crossing_biomes_political_level_2_poli4[territor_level_2_1],A121,mapbiomas_peru_collection_4_deforestation_crossing_biomes_political_level_2_poli4[transition],6))</f>
        <v>296320</v>
      </c>
    </row>
    <row r="122" spans="1:3">
      <c r="A122" t="s">
        <v>181</v>
      </c>
      <c r="B122" s="6">
        <v>2002</v>
      </c>
      <c r="C122" s="4">
        <f>IF(COUNTIFS(mapbiomas_peru_collection_4_deforestation_crossing_biomes_political_level_2_poli4[territor_level_2_1],A122,mapbiomas_peru_collection_4_deforestation_crossing_biomes_political_level_2_poli4[transition],6,mapbiomas_peru_collection_4_deforestation_crossing_biomes_political_level_2_poli4[2002],"&lt;&gt;")=0,"",SUMIFS(mapbiomas_peru_collection_4_deforestation_crossing_biomes_political_level_2_poli4[2002],mapbiomas_peru_collection_4_deforestation_crossing_biomes_political_level_2_poli4[territor_level_2_1],A122,mapbiomas_peru_collection_4_deforestation_crossing_biomes_political_level_2_poli4[transition],6))</f>
        <v>393550</v>
      </c>
    </row>
    <row r="123" spans="1:3">
      <c r="A123" t="s">
        <v>181</v>
      </c>
      <c r="B123" s="6">
        <v>2003</v>
      </c>
      <c r="C123" s="4">
        <f>IF(COUNTIFS(mapbiomas_peru_collection_4_deforestation_crossing_biomes_political_level_2_poli4[territor_level_2_1],A123,mapbiomas_peru_collection_4_deforestation_crossing_biomes_political_level_2_poli4[transition],6,mapbiomas_peru_collection_4_deforestation_crossing_biomes_political_level_2_poli4[2003],"&lt;&gt;")=0,"",SUMIFS(mapbiomas_peru_collection_4_deforestation_crossing_biomes_political_level_2_poli4[2003],mapbiomas_peru_collection_4_deforestation_crossing_biomes_political_level_2_poli4[territor_level_2_1],A123,mapbiomas_peru_collection_4_deforestation_crossing_biomes_political_level_2_poli4[transition],6))</f>
        <v>652620</v>
      </c>
    </row>
    <row r="124" spans="1:3">
      <c r="A124" t="s">
        <v>181</v>
      </c>
      <c r="B124" s="6">
        <v>2004</v>
      </c>
      <c r="C124" s="4">
        <f>IF(COUNTIFS(mapbiomas_peru_collection_4_deforestation_crossing_biomes_political_level_2_poli4[territor_level_2_1],A124,mapbiomas_peru_collection_4_deforestation_crossing_biomes_political_level_2_poli4[transition],6,mapbiomas_peru_collection_4_deforestation_crossing_biomes_political_level_2_poli4[2004],"&lt;&gt;")=0,"",SUMIFS(mapbiomas_peru_collection_4_deforestation_crossing_biomes_political_level_2_poli4[2004],mapbiomas_peru_collection_4_deforestation_crossing_biomes_political_level_2_poli4[territor_level_2_1],A124,mapbiomas_peru_collection_4_deforestation_crossing_biomes_political_level_2_poli4[transition],6))</f>
        <v>512780</v>
      </c>
    </row>
    <row r="125" spans="1:3">
      <c r="A125" t="s">
        <v>181</v>
      </c>
      <c r="B125" s="6">
        <v>2005</v>
      </c>
      <c r="C125" s="4">
        <f>IF(COUNTIFS(mapbiomas_peru_collection_4_deforestation_crossing_biomes_political_level_2_poli4[territor_level_2_1],A125,mapbiomas_peru_collection_4_deforestation_crossing_biomes_political_level_2_poli4[transition],6,mapbiomas_peru_collection_4_deforestation_crossing_biomes_political_level_2_poli4[2005],"&lt;&gt;")=0,"",SUMIFS(mapbiomas_peru_collection_4_deforestation_crossing_biomes_political_level_2_poli4[2005],mapbiomas_peru_collection_4_deforestation_crossing_biomes_political_level_2_poli4[territor_level_2_1],A125,mapbiomas_peru_collection_4_deforestation_crossing_biomes_political_level_2_poli4[transition],6))</f>
        <v>433910.00000000006</v>
      </c>
    </row>
    <row r="126" spans="1:3">
      <c r="A126" t="s">
        <v>181</v>
      </c>
      <c r="B126" s="6">
        <v>2006</v>
      </c>
      <c r="C126" s="4">
        <f>IF(COUNTIFS(mapbiomas_peru_collection_4_deforestation_crossing_biomes_political_level_2_poli4[territor_level_2_1],A126,mapbiomas_peru_collection_4_deforestation_crossing_biomes_political_level_2_poli4[transition],6,mapbiomas_peru_collection_4_deforestation_crossing_biomes_political_level_2_poli4[2006],"&lt;&gt;")=0,"",SUMIFS(mapbiomas_peru_collection_4_deforestation_crossing_biomes_political_level_2_poli4[2006],mapbiomas_peru_collection_4_deforestation_crossing_biomes_political_level_2_poli4[territor_level_2_1],A126,mapbiomas_peru_collection_4_deforestation_crossing_biomes_political_level_2_poli4[transition],6))</f>
        <v>633600</v>
      </c>
    </row>
    <row r="127" spans="1:3">
      <c r="A127" t="s">
        <v>181</v>
      </c>
      <c r="B127" s="6">
        <v>2007</v>
      </c>
      <c r="C127" s="4">
        <f>IF(COUNTIFS(mapbiomas_peru_collection_4_deforestation_crossing_biomes_political_level_2_poli4[territor_level_2_1],A127,mapbiomas_peru_collection_4_deforestation_crossing_biomes_political_level_2_poli4[transition],6,mapbiomas_peru_collection_4_deforestation_crossing_biomes_political_level_2_poli4[2007],"&lt;&gt;")=0,"",SUMIFS(mapbiomas_peru_collection_4_deforestation_crossing_biomes_political_level_2_poli4[2007],mapbiomas_peru_collection_4_deforestation_crossing_biomes_political_level_2_poli4[territor_level_2_1],A127,mapbiomas_peru_collection_4_deforestation_crossing_biomes_political_level_2_poli4[transition],6))</f>
        <v>707970</v>
      </c>
    </row>
    <row r="128" spans="1:3">
      <c r="A128" t="s">
        <v>181</v>
      </c>
      <c r="B128" s="6">
        <v>2008</v>
      </c>
      <c r="C128" s="4">
        <f>IF(COUNTIFS(mapbiomas_peru_collection_4_deforestation_crossing_biomes_political_level_2_poli4[territor_level_2_1],A128,mapbiomas_peru_collection_4_deforestation_crossing_biomes_political_level_2_poli4[transition],6,mapbiomas_peru_collection_4_deforestation_crossing_biomes_political_level_2_poli4[2008],"&lt;&gt;")=0,"",SUMIFS(mapbiomas_peru_collection_4_deforestation_crossing_biomes_political_level_2_poli4[2008],mapbiomas_peru_collection_4_deforestation_crossing_biomes_political_level_2_poli4[territor_level_2_1],A128,mapbiomas_peru_collection_4_deforestation_crossing_biomes_political_level_2_poli4[transition],6))</f>
        <v>322000</v>
      </c>
    </row>
    <row r="129" spans="1:3">
      <c r="A129" t="s">
        <v>181</v>
      </c>
      <c r="B129" s="6">
        <v>2009</v>
      </c>
      <c r="C129" s="4">
        <f>IF(COUNTIFS(mapbiomas_peru_collection_4_deforestation_crossing_biomes_political_level_2_poli4[territor_level_2_1],A129,mapbiomas_peru_collection_4_deforestation_crossing_biomes_political_level_2_poli4[transition],6,mapbiomas_peru_collection_4_deforestation_crossing_biomes_political_level_2_poli4[2009],"&lt;&gt;")=0,"",SUMIFS(mapbiomas_peru_collection_4_deforestation_crossing_biomes_political_level_2_poli4[2009],mapbiomas_peru_collection_4_deforestation_crossing_biomes_political_level_2_poli4[territor_level_2_1],A129,mapbiomas_peru_collection_4_deforestation_crossing_biomes_political_level_2_poli4[transition],6))</f>
        <v>942890</v>
      </c>
    </row>
    <row r="130" spans="1:3">
      <c r="A130" t="s">
        <v>181</v>
      </c>
      <c r="B130" s="6">
        <v>2010</v>
      </c>
      <c r="C130" s="4">
        <f>IF(COUNTIFS(mapbiomas_peru_collection_4_deforestation_crossing_biomes_political_level_2_poli4[territor_level_2_1],A130,mapbiomas_peru_collection_4_deforestation_crossing_biomes_political_level_2_poli4[transition],6,mapbiomas_peru_collection_4_deforestation_crossing_biomes_political_level_2_poli4[2010],"&lt;&gt;")=0,"",SUMIFS(mapbiomas_peru_collection_4_deforestation_crossing_biomes_political_level_2_poli4[2010],mapbiomas_peru_collection_4_deforestation_crossing_biomes_political_level_2_poli4[territor_level_2_1],A130,mapbiomas_peru_collection_4_deforestation_crossing_biomes_political_level_2_poli4[transition],6))</f>
        <v>653490</v>
      </c>
    </row>
    <row r="131" spans="1:3">
      <c r="A131" t="s">
        <v>181</v>
      </c>
      <c r="B131" s="6">
        <v>2011</v>
      </c>
      <c r="C131" s="4">
        <f>IF(COUNTIFS(mapbiomas_peru_collection_4_deforestation_crossing_biomes_political_level_2_poli4[territor_level_2_1],A131,mapbiomas_peru_collection_4_deforestation_crossing_biomes_political_level_2_poli4[transition],6,mapbiomas_peru_collection_4_deforestation_crossing_biomes_political_level_2_poli4[2011],"&lt;&gt;")=0,"",SUMIFS(mapbiomas_peru_collection_4_deforestation_crossing_biomes_political_level_2_poli4[2011],mapbiomas_peru_collection_4_deforestation_crossing_biomes_political_level_2_poli4[territor_level_2_1],A131,mapbiomas_peru_collection_4_deforestation_crossing_biomes_political_level_2_poli4[transition],6))</f>
        <v>444789.99999999994</v>
      </c>
    </row>
    <row r="132" spans="1:3">
      <c r="A132" t="s">
        <v>181</v>
      </c>
      <c r="B132" s="6">
        <v>2012</v>
      </c>
      <c r="C132" s="4">
        <f>IF(COUNTIFS(mapbiomas_peru_collection_4_deforestation_crossing_biomes_political_level_2_poli4[territor_level_2_1],A132,mapbiomas_peru_collection_4_deforestation_crossing_biomes_political_level_2_poli4[transition],6,mapbiomas_peru_collection_4_deforestation_crossing_biomes_political_level_2_poli4[2012],"&lt;&gt;")=0,"",SUMIFS(mapbiomas_peru_collection_4_deforestation_crossing_biomes_political_level_2_poli4[2012],mapbiomas_peru_collection_4_deforestation_crossing_biomes_political_level_2_poli4[territor_level_2_1],A132,mapbiomas_peru_collection_4_deforestation_crossing_biomes_political_level_2_poli4[transition],6))</f>
        <v>521080</v>
      </c>
    </row>
    <row r="133" spans="1:3">
      <c r="A133" t="s">
        <v>181</v>
      </c>
      <c r="B133" s="6">
        <v>2013</v>
      </c>
      <c r="C133" s="4">
        <f>IF(COUNTIFS(mapbiomas_peru_collection_4_deforestation_crossing_biomes_political_level_2_poli4[territor_level_2_1],A133,mapbiomas_peru_collection_4_deforestation_crossing_biomes_political_level_2_poli4[transition],6,mapbiomas_peru_collection_4_deforestation_crossing_biomes_political_level_2_poli4[2013],"&lt;&gt;")=0,"",SUMIFS(mapbiomas_peru_collection_4_deforestation_crossing_biomes_political_level_2_poli4[2013],mapbiomas_peru_collection_4_deforestation_crossing_biomes_political_level_2_poli4[territor_level_2_1],A133,mapbiomas_peru_collection_4_deforestation_crossing_biomes_political_level_2_poli4[transition],6))</f>
        <v>654310</v>
      </c>
    </row>
    <row r="134" spans="1:3">
      <c r="A134" t="s">
        <v>181</v>
      </c>
      <c r="B134" s="6">
        <v>2014</v>
      </c>
      <c r="C134" s="4">
        <f>IF(COUNTIFS(mapbiomas_peru_collection_4_deforestation_crossing_biomes_political_level_2_poli4[territor_level_2_1],A134,mapbiomas_peru_collection_4_deforestation_crossing_biomes_political_level_2_poli4[transition],6,mapbiomas_peru_collection_4_deforestation_crossing_biomes_political_level_2_poli4[2014],"&lt;&gt;")=0,"",SUMIFS(mapbiomas_peru_collection_4_deforestation_crossing_biomes_political_level_2_poli4[2014],mapbiomas_peru_collection_4_deforestation_crossing_biomes_political_level_2_poli4[territor_level_2_1],A134,mapbiomas_peru_collection_4_deforestation_crossing_biomes_political_level_2_poli4[transition],6))</f>
        <v>372460</v>
      </c>
    </row>
    <row r="135" spans="1:3">
      <c r="A135" t="s">
        <v>181</v>
      </c>
      <c r="B135" s="6">
        <v>2015</v>
      </c>
      <c r="C135" s="4">
        <f>IF(COUNTIFS(mapbiomas_peru_collection_4_deforestation_crossing_biomes_political_level_2_poli4[territor_level_2_1],A135,mapbiomas_peru_collection_4_deforestation_crossing_biomes_political_level_2_poli4[transition],6,mapbiomas_peru_collection_4_deforestation_crossing_biomes_political_level_2_poli4[2015],"&lt;&gt;")=0,"",SUMIFS(mapbiomas_peru_collection_4_deforestation_crossing_biomes_political_level_2_poli4[2015],mapbiomas_peru_collection_4_deforestation_crossing_biomes_political_level_2_poli4[territor_level_2_1],A135,mapbiomas_peru_collection_4_deforestation_crossing_biomes_political_level_2_poli4[transition],6))</f>
        <v>342500</v>
      </c>
    </row>
    <row r="136" spans="1:3">
      <c r="A136" t="s">
        <v>181</v>
      </c>
      <c r="B136" s="6">
        <v>2016</v>
      </c>
      <c r="C136" s="4">
        <f>IF(COUNTIFS(mapbiomas_peru_collection_4_deforestation_crossing_biomes_political_level_2_poli4[territor_level_2_1],A136,mapbiomas_peru_collection_4_deforestation_crossing_biomes_political_level_2_poli4[transition],6,mapbiomas_peru_collection_4_deforestation_crossing_biomes_political_level_2_poli4[2016],"&lt;&gt;")=0,"",SUMIFS(mapbiomas_peru_collection_4_deforestation_crossing_biomes_political_level_2_poli4[2016],mapbiomas_peru_collection_4_deforestation_crossing_biomes_political_level_2_poli4[territor_level_2_1],A136,mapbiomas_peru_collection_4_deforestation_crossing_biomes_political_level_2_poli4[transition],6))</f>
        <v>475380</v>
      </c>
    </row>
    <row r="137" spans="1:3">
      <c r="A137" t="s">
        <v>181</v>
      </c>
      <c r="B137" s="6">
        <v>2017</v>
      </c>
      <c r="C137" s="4">
        <f>IF(COUNTIFS(mapbiomas_peru_collection_4_deforestation_crossing_biomes_political_level_2_poli4[territor_level_2_1],A137,mapbiomas_peru_collection_4_deforestation_crossing_biomes_political_level_2_poli4[transition],6,mapbiomas_peru_collection_4_deforestation_crossing_biomes_political_level_2_poli4[2017],"&lt;&gt;")=0,"",SUMIFS(mapbiomas_peru_collection_4_deforestation_crossing_biomes_political_level_2_poli4[2017],mapbiomas_peru_collection_4_deforestation_crossing_biomes_political_level_2_poli4[territor_level_2_1],A137,mapbiomas_peru_collection_4_deforestation_crossing_biomes_political_level_2_poli4[transition],6))</f>
        <v>479760.00000000006</v>
      </c>
    </row>
    <row r="138" spans="1:3">
      <c r="A138" t="s">
        <v>181</v>
      </c>
      <c r="B138" s="6">
        <v>2018</v>
      </c>
      <c r="C138" s="4">
        <f>IF(COUNTIFS(mapbiomas_peru_collection_4_deforestation_crossing_biomes_political_level_2_poli4[territor_level_2_1],A138,mapbiomas_peru_collection_4_deforestation_crossing_biomes_political_level_2_poli4[transition],6,mapbiomas_peru_collection_4_deforestation_crossing_biomes_political_level_2_poli4[2018],"&lt;&gt;")=0,"",SUMIFS(mapbiomas_peru_collection_4_deforestation_crossing_biomes_political_level_2_poli4[2018],mapbiomas_peru_collection_4_deforestation_crossing_biomes_political_level_2_poli4[territor_level_2_1],A138,mapbiomas_peru_collection_4_deforestation_crossing_biomes_political_level_2_poli4[transition],6))</f>
        <v>807260</v>
      </c>
    </row>
    <row r="139" spans="1:3">
      <c r="A139" t="s">
        <v>181</v>
      </c>
      <c r="B139" s="6">
        <v>2019</v>
      </c>
      <c r="C139" s="4">
        <f>IF(COUNTIFS(mapbiomas_peru_collection_4_deforestation_crossing_biomes_political_level_2_poli4[territor_level_2_1],A139,mapbiomas_peru_collection_4_deforestation_crossing_biomes_political_level_2_poli4[transition],6,mapbiomas_peru_collection_4_deforestation_crossing_biomes_political_level_2_poli4[2019],"&lt;&gt;")=0,"",SUMIFS(mapbiomas_peru_collection_4_deforestation_crossing_biomes_political_level_2_poli4[2019],mapbiomas_peru_collection_4_deforestation_crossing_biomes_political_level_2_poli4[territor_level_2_1],A139,mapbiomas_peru_collection_4_deforestation_crossing_biomes_political_level_2_poli4[transition],6))</f>
        <v>476360.00000000006</v>
      </c>
    </row>
    <row r="140" spans="1:3">
      <c r="A140" t="s">
        <v>181</v>
      </c>
      <c r="B140" s="6">
        <v>2020</v>
      </c>
      <c r="C140" s="4">
        <f>IF(COUNTIFS(mapbiomas_peru_collection_4_deforestation_crossing_biomes_political_level_2_poli4[territor_level_2_1],A140,mapbiomas_peru_collection_4_deforestation_crossing_biomes_political_level_2_poli4[transition],6,mapbiomas_peru_collection_4_deforestation_crossing_biomes_political_level_2_poli4[2020],"&lt;&gt;")=0,"",SUMIFS(mapbiomas_peru_collection_4_deforestation_crossing_biomes_political_level_2_poli4[2020],mapbiomas_peru_collection_4_deforestation_crossing_biomes_political_level_2_poli4[territor_level_2_1],A140,mapbiomas_peru_collection_4_deforestation_crossing_biomes_political_level_2_poli4[transition],6))</f>
        <v>593210</v>
      </c>
    </row>
    <row r="141" spans="1:3">
      <c r="A141" t="s">
        <v>181</v>
      </c>
      <c r="B141" s="6">
        <v>2021</v>
      </c>
      <c r="C141" s="4">
        <f>IF(COUNTIFS(mapbiomas_peru_collection_4_deforestation_crossing_biomes_political_level_2_poli4[territor_level_2_1],A141,mapbiomas_peru_collection_4_deforestation_crossing_biomes_political_level_2_poli4[transition],6,mapbiomas_peru_collection_4_deforestation_crossing_biomes_political_level_2_poli4[2021],"&lt;&gt;")=0,"",SUMIFS(mapbiomas_peru_collection_4_deforestation_crossing_biomes_political_level_2_poli4[2021],mapbiomas_peru_collection_4_deforestation_crossing_biomes_political_level_2_poli4[territor_level_2_1],A141,mapbiomas_peru_collection_4_deforestation_crossing_biomes_political_level_2_poli4[transition],6))</f>
        <v>447170</v>
      </c>
    </row>
    <row r="142" spans="1:3">
      <c r="A142" t="s">
        <v>181</v>
      </c>
      <c r="B142" s="6">
        <v>2022</v>
      </c>
      <c r="C142" s="4">
        <f>IF(COUNTIFS(mapbiomas_peru_collection_4_deforestation_crossing_biomes_political_level_2_poli4[territor_level_2_1],A142,mapbiomas_peru_collection_4_deforestation_crossing_biomes_political_level_2_poli4[transition],6,mapbiomas_peru_collection_4_deforestation_crossing_biomes_political_level_2_poli4[2022],"&lt;&gt;")=0,"",SUMIFS(mapbiomas_peru_collection_4_deforestation_crossing_biomes_political_level_2_poli4[2022],mapbiomas_peru_collection_4_deforestation_crossing_biomes_political_level_2_poli4[territor_level_2_1],A142,mapbiomas_peru_collection_4_deforestation_crossing_biomes_political_level_2_poli4[transition],6))</f>
        <v>376840</v>
      </c>
    </row>
    <row r="143" spans="1:3">
      <c r="A143" t="s">
        <v>181</v>
      </c>
      <c r="B143" s="6">
        <v>2023</v>
      </c>
      <c r="C143" s="4">
        <f>IF(COUNTIFS(mapbiomas_peru_collection_4_deforestation_crossing_biomes_political_level_2_poli4[territor_level_2_1],A143,mapbiomas_peru_collection_4_deforestation_crossing_biomes_political_level_2_poli4[transition],6,mapbiomas_peru_collection_4_deforestation_crossing_biomes_political_level_2_poli4[2023],"&lt;&gt;")=0,"",SUMIFS(mapbiomas_peru_collection_4_deforestation_crossing_biomes_political_level_2_poli4[2023],mapbiomas_peru_collection_4_deforestation_crossing_biomes_political_level_2_poli4[territor_level_2_1],A143,mapbiomas_peru_collection_4_deforestation_crossing_biomes_political_level_2_poli4[transition],6))</f>
        <v>573100</v>
      </c>
    </row>
    <row r="144" spans="1:3">
      <c r="A144" t="s">
        <v>181</v>
      </c>
      <c r="B144" s="6">
        <v>2024</v>
      </c>
      <c r="C144" s="4">
        <f>IF(COUNTIFS(mapbiomas_peru_collection_4_deforestation_crossing_biomes_political_level_2_poli4[territor_level_2_1],A144,mapbiomas_peru_collection_4_deforestation_crossing_biomes_political_level_2_poli4[transition],6,mapbiomas_peru_collection_4_deforestation_crossing_biomes_political_level_2_poli4[2024],"&lt;&gt;")=0,"",SUMIFS(mapbiomas_peru_collection_4_deforestation_crossing_biomes_political_level_2_poli4[2024],mapbiomas_peru_collection_4_deforestation_crossing_biomes_political_level_2_poli4[territor_level_2_1],A144,mapbiomas_peru_collection_4_deforestation_crossing_biomes_political_level_2_poli4[transition],6))</f>
        <v>740350</v>
      </c>
    </row>
    <row r="145" spans="1:3">
      <c r="A145" t="s">
        <v>181</v>
      </c>
      <c r="B145" s="6">
        <v>2025</v>
      </c>
      <c r="C145" s="4">
        <f>IF(COUNTIFS(mapbiomas_peru_collection_4_deforestation_crossing_biomes_political_level_2_poli4[territor_level_2_1],A145,mapbiomas_peru_collection_4_deforestation_crossing_biomes_political_level_2_poli4[transition],6,mapbiomas_peru_collection_4_deforestation_crossing_biomes_political_level_2_poli4[2025],"&lt;&gt;")=0,"",SUMIFS(mapbiomas_peru_collection_4_deforestation_crossing_biomes_political_level_2_poli4[2025],mapbiomas_peru_collection_4_deforestation_crossing_biomes_political_level_2_poli4[territor_level_2_1],A145,mapbiomas_peru_collection_4_deforestation_crossing_biomes_political_level_2_poli4[transition],6))</f>
        <v>162560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84767-D651-48D7-8E90-99065B4A2998}">
  <dimension ref="A1:C145"/>
  <sheetViews>
    <sheetView workbookViewId="0"/>
  </sheetViews>
  <sheetFormatPr defaultRowHeight="15"/>
  <cols>
    <col min="1" max="1" width="28.7109375" customWidth="1"/>
    <col min="2" max="2" width="12.7109375" customWidth="1"/>
    <col min="3" max="3" width="48.7109375" customWidth="1"/>
  </cols>
  <sheetData>
    <row r="1" spans="1:3">
      <c r="A1" s="3" t="s">
        <v>17</v>
      </c>
      <c r="B1" s="3" t="s">
        <v>16</v>
      </c>
      <c r="C1" s="3" t="s">
        <v>18</v>
      </c>
    </row>
    <row r="2" spans="1:3">
      <c r="A2" t="s">
        <v>14</v>
      </c>
      <c r="B2" s="6">
        <v>1990</v>
      </c>
      <c r="C2" s="4">
        <f>IF(COUNTIFS(mapbiomas_peru_collection_4_deforestation_crossing_biomes_political_level_2_poli4[territor_level_2_1],A2,mapbiomas_peru_collection_4_deforestation_crossing_biomes_political_level_2_poli4[1990],"&lt;&gt;")=0,"",SUMIFS(mapbiomas_peru_collection_4_deforestation_crossing_biomes_political_level_2_poli4[1990],mapbiomas_peru_collection_4_deforestation_crossing_biomes_political_level_2_poli4[territor_level_2_1],A2))</f>
        <v>8155723.6999999993</v>
      </c>
    </row>
    <row r="3" spans="1:3">
      <c r="A3" t="s">
        <v>14</v>
      </c>
      <c r="B3" s="6">
        <v>1991</v>
      </c>
      <c r="C3" s="4">
        <f>IF(COUNTIFS(mapbiomas_peru_collection_4_deforestation_crossing_biomes_political_level_2_poli4[territor_level_2_1],A3,mapbiomas_peru_collection_4_deforestation_crossing_biomes_political_level_2_poli4[1991],"&lt;&gt;")=0,"",SUMIFS(mapbiomas_peru_collection_4_deforestation_crossing_biomes_political_level_2_poli4[1991],mapbiomas_peru_collection_4_deforestation_crossing_biomes_political_level_2_poli4[territor_level_2_1],A3))</f>
        <v>10119800</v>
      </c>
    </row>
    <row r="4" spans="1:3">
      <c r="A4" t="s">
        <v>14</v>
      </c>
      <c r="B4" s="6">
        <v>1992</v>
      </c>
      <c r="C4" s="4">
        <f>IF(COUNTIFS(mapbiomas_peru_collection_4_deforestation_crossing_biomes_political_level_2_poli4[territor_level_2_1],A4,mapbiomas_peru_collection_4_deforestation_crossing_biomes_political_level_2_poli4[1992],"&lt;&gt;")=0,"",SUMIFS(mapbiomas_peru_collection_4_deforestation_crossing_biomes_political_level_2_poli4[1992],mapbiomas_peru_collection_4_deforestation_crossing_biomes_political_level_2_poli4[territor_level_2_1],A4))</f>
        <v>7401660</v>
      </c>
    </row>
    <row r="5" spans="1:3">
      <c r="A5" t="s">
        <v>14</v>
      </c>
      <c r="B5" s="6">
        <v>1993</v>
      </c>
      <c r="C5" s="4">
        <f>IF(COUNTIFS(mapbiomas_peru_collection_4_deforestation_crossing_biomes_political_level_2_poli4[territor_level_2_1],A5,mapbiomas_peru_collection_4_deforestation_crossing_biomes_political_level_2_poli4[1993],"&lt;&gt;")=0,"",SUMIFS(mapbiomas_peru_collection_4_deforestation_crossing_biomes_political_level_2_poli4[1993],mapbiomas_peru_collection_4_deforestation_crossing_biomes_political_level_2_poli4[territor_level_2_1],A5))</f>
        <v>8809350</v>
      </c>
    </row>
    <row r="6" spans="1:3">
      <c r="A6" t="s">
        <v>14</v>
      </c>
      <c r="B6" s="6">
        <v>1994</v>
      </c>
      <c r="C6" s="4">
        <f>IF(COUNTIFS(mapbiomas_peru_collection_4_deforestation_crossing_biomes_political_level_2_poli4[territor_level_2_1],A6,mapbiomas_peru_collection_4_deforestation_crossing_biomes_political_level_2_poli4[1994],"&lt;&gt;")=0,"",SUMIFS(mapbiomas_peru_collection_4_deforestation_crossing_biomes_political_level_2_poli4[1994],mapbiomas_peru_collection_4_deforestation_crossing_biomes_political_level_2_poli4[territor_level_2_1],A6))</f>
        <v>9990700</v>
      </c>
    </row>
    <row r="7" spans="1:3">
      <c r="A7" t="s">
        <v>14</v>
      </c>
      <c r="B7" s="6">
        <v>1995</v>
      </c>
      <c r="C7" s="4">
        <f>IF(COUNTIFS(mapbiomas_peru_collection_4_deforestation_crossing_biomes_political_level_2_poli4[territor_level_2_1],A7,mapbiomas_peru_collection_4_deforestation_crossing_biomes_political_level_2_poli4[1995],"&lt;&gt;")=0,"",SUMIFS(mapbiomas_peru_collection_4_deforestation_crossing_biomes_political_level_2_poli4[1995],mapbiomas_peru_collection_4_deforestation_crossing_biomes_political_level_2_poli4[territor_level_2_1],A7))</f>
        <v>9156500</v>
      </c>
    </row>
    <row r="8" spans="1:3">
      <c r="A8" t="s">
        <v>14</v>
      </c>
      <c r="B8" s="6">
        <v>1996</v>
      </c>
      <c r="C8" s="4">
        <f>IF(COUNTIFS(mapbiomas_peru_collection_4_deforestation_crossing_biomes_political_level_2_poli4[territor_level_2_1],A8,mapbiomas_peru_collection_4_deforestation_crossing_biomes_political_level_2_poli4[1996],"&lt;&gt;")=0,"",SUMIFS(mapbiomas_peru_collection_4_deforestation_crossing_biomes_political_level_2_poli4[1996],mapbiomas_peru_collection_4_deforestation_crossing_biomes_political_level_2_poli4[territor_level_2_1],A8))</f>
        <v>12184100</v>
      </c>
    </row>
    <row r="9" spans="1:3">
      <c r="A9" t="s">
        <v>14</v>
      </c>
      <c r="B9" s="6">
        <v>1997</v>
      </c>
      <c r="C9" s="4">
        <f>IF(COUNTIFS(mapbiomas_peru_collection_4_deforestation_crossing_biomes_political_level_2_poli4[territor_level_2_1],A9,mapbiomas_peru_collection_4_deforestation_crossing_biomes_political_level_2_poli4[1997],"&lt;&gt;")=0,"",SUMIFS(mapbiomas_peru_collection_4_deforestation_crossing_biomes_political_level_2_poli4[1997],mapbiomas_peru_collection_4_deforestation_crossing_biomes_political_level_2_poli4[territor_level_2_1],A9))</f>
        <v>11771200</v>
      </c>
    </row>
    <row r="10" spans="1:3">
      <c r="A10" t="s">
        <v>14</v>
      </c>
      <c r="B10" s="6">
        <v>1998</v>
      </c>
      <c r="C10" s="4">
        <f>IF(COUNTIFS(mapbiomas_peru_collection_4_deforestation_crossing_biomes_political_level_2_poli4[territor_level_2_1],A10,mapbiomas_peru_collection_4_deforestation_crossing_biomes_political_level_2_poli4[1998],"&lt;&gt;")=0,"",SUMIFS(mapbiomas_peru_collection_4_deforestation_crossing_biomes_political_level_2_poli4[1998],mapbiomas_peru_collection_4_deforestation_crossing_biomes_political_level_2_poli4[territor_level_2_1],A10))</f>
        <v>13283100</v>
      </c>
    </row>
    <row r="11" spans="1:3">
      <c r="A11" t="s">
        <v>14</v>
      </c>
      <c r="B11" s="6">
        <v>1999</v>
      </c>
      <c r="C11" s="4">
        <f>IF(COUNTIFS(mapbiomas_peru_collection_4_deforestation_crossing_biomes_political_level_2_poli4[territor_level_2_1],A11,mapbiomas_peru_collection_4_deforestation_crossing_biomes_political_level_2_poli4[1999],"&lt;&gt;")=0,"",SUMIFS(mapbiomas_peru_collection_4_deforestation_crossing_biomes_political_level_2_poli4[1999],mapbiomas_peru_collection_4_deforestation_crossing_biomes_political_level_2_poli4[territor_level_2_1],A11))</f>
        <v>11883500</v>
      </c>
    </row>
    <row r="12" spans="1:3">
      <c r="A12" t="s">
        <v>14</v>
      </c>
      <c r="B12" s="6">
        <v>2000</v>
      </c>
      <c r="C12" s="4">
        <f>IF(COUNTIFS(mapbiomas_peru_collection_4_deforestation_crossing_biomes_political_level_2_poli4[territor_level_2_1],A12,mapbiomas_peru_collection_4_deforestation_crossing_biomes_political_level_2_poli4[2000],"&lt;&gt;")=0,"",SUMIFS(mapbiomas_peru_collection_4_deforestation_crossing_biomes_political_level_2_poli4[2000],mapbiomas_peru_collection_4_deforestation_crossing_biomes_political_level_2_poli4[territor_level_2_1],A12))</f>
        <v>10481000</v>
      </c>
    </row>
    <row r="13" spans="1:3">
      <c r="A13" t="s">
        <v>14</v>
      </c>
      <c r="B13" s="6">
        <v>2001</v>
      </c>
      <c r="C13" s="4">
        <f>IF(COUNTIFS(mapbiomas_peru_collection_4_deforestation_crossing_biomes_political_level_2_poli4[territor_level_2_1],A13,mapbiomas_peru_collection_4_deforestation_crossing_biomes_political_level_2_poli4[2001],"&lt;&gt;")=0,"",SUMIFS(mapbiomas_peru_collection_4_deforestation_crossing_biomes_political_level_2_poli4[2001],mapbiomas_peru_collection_4_deforestation_crossing_biomes_political_level_2_poli4[territor_level_2_1],A13))</f>
        <v>11991600</v>
      </c>
    </row>
    <row r="14" spans="1:3">
      <c r="A14" t="s">
        <v>14</v>
      </c>
      <c r="B14" s="6">
        <v>2002</v>
      </c>
      <c r="C14" s="4">
        <f>IF(COUNTIFS(mapbiomas_peru_collection_4_deforestation_crossing_biomes_political_level_2_poli4[territor_level_2_1],A14,mapbiomas_peru_collection_4_deforestation_crossing_biomes_political_level_2_poli4[2002],"&lt;&gt;")=0,"",SUMIFS(mapbiomas_peru_collection_4_deforestation_crossing_biomes_political_level_2_poli4[2002],mapbiomas_peru_collection_4_deforestation_crossing_biomes_political_level_2_poli4[territor_level_2_1],A14))</f>
        <v>11179300</v>
      </c>
    </row>
    <row r="15" spans="1:3">
      <c r="A15" t="s">
        <v>14</v>
      </c>
      <c r="B15" s="6">
        <v>2003</v>
      </c>
      <c r="C15" s="4">
        <f>IF(COUNTIFS(mapbiomas_peru_collection_4_deforestation_crossing_biomes_political_level_2_poli4[territor_level_2_1],A15,mapbiomas_peru_collection_4_deforestation_crossing_biomes_political_level_2_poli4[2003],"&lt;&gt;")=0,"",SUMIFS(mapbiomas_peru_collection_4_deforestation_crossing_biomes_political_level_2_poli4[2003],mapbiomas_peru_collection_4_deforestation_crossing_biomes_political_level_2_poli4[territor_level_2_1],A15))</f>
        <v>11700100</v>
      </c>
    </row>
    <row r="16" spans="1:3">
      <c r="A16" t="s">
        <v>14</v>
      </c>
      <c r="B16" s="6">
        <v>2004</v>
      </c>
      <c r="C16" s="4">
        <f>IF(COUNTIFS(mapbiomas_peru_collection_4_deforestation_crossing_biomes_political_level_2_poli4[territor_level_2_1],A16,mapbiomas_peru_collection_4_deforestation_crossing_biomes_political_level_2_poli4[2004],"&lt;&gt;")=0,"",SUMIFS(mapbiomas_peru_collection_4_deforestation_crossing_biomes_political_level_2_poli4[2004],mapbiomas_peru_collection_4_deforestation_crossing_biomes_political_level_2_poli4[territor_level_2_1],A16))</f>
        <v>10361200</v>
      </c>
    </row>
    <row r="17" spans="1:3">
      <c r="A17" t="s">
        <v>14</v>
      </c>
      <c r="B17" s="6">
        <v>2005</v>
      </c>
      <c r="C17" s="4">
        <f>IF(COUNTIFS(mapbiomas_peru_collection_4_deforestation_crossing_biomes_political_level_2_poli4[territor_level_2_1],A17,mapbiomas_peru_collection_4_deforestation_crossing_biomes_political_level_2_poli4[2005],"&lt;&gt;")=0,"",SUMIFS(mapbiomas_peru_collection_4_deforestation_crossing_biomes_political_level_2_poli4[2005],mapbiomas_peru_collection_4_deforestation_crossing_biomes_political_level_2_poli4[territor_level_2_1],A17))</f>
        <v>13955900</v>
      </c>
    </row>
    <row r="18" spans="1:3">
      <c r="A18" t="s">
        <v>14</v>
      </c>
      <c r="B18" s="6">
        <v>2006</v>
      </c>
      <c r="C18" s="4">
        <f>IF(COUNTIFS(mapbiomas_peru_collection_4_deforestation_crossing_biomes_political_level_2_poli4[territor_level_2_1],A18,mapbiomas_peru_collection_4_deforestation_crossing_biomes_political_level_2_poli4[2006],"&lt;&gt;")=0,"",SUMIFS(mapbiomas_peru_collection_4_deforestation_crossing_biomes_political_level_2_poli4[2006],mapbiomas_peru_collection_4_deforestation_crossing_biomes_political_level_2_poli4[territor_level_2_1],A18))</f>
        <v>11040900</v>
      </c>
    </row>
    <row r="19" spans="1:3">
      <c r="A19" t="s">
        <v>14</v>
      </c>
      <c r="B19" s="6">
        <v>2007</v>
      </c>
      <c r="C19" s="4">
        <f>IF(COUNTIFS(mapbiomas_peru_collection_4_deforestation_crossing_biomes_political_level_2_poli4[territor_level_2_1],A19,mapbiomas_peru_collection_4_deforestation_crossing_biomes_political_level_2_poli4[2007],"&lt;&gt;")=0,"",SUMIFS(mapbiomas_peru_collection_4_deforestation_crossing_biomes_political_level_2_poli4[2007],mapbiomas_peru_collection_4_deforestation_crossing_biomes_political_level_2_poli4[territor_level_2_1],A19))</f>
        <v>12270900</v>
      </c>
    </row>
    <row r="20" spans="1:3">
      <c r="A20" t="s">
        <v>14</v>
      </c>
      <c r="B20" s="6">
        <v>2008</v>
      </c>
      <c r="C20" s="4">
        <f>IF(COUNTIFS(mapbiomas_peru_collection_4_deforestation_crossing_biomes_political_level_2_poli4[territor_level_2_1],A20,mapbiomas_peru_collection_4_deforestation_crossing_biomes_political_level_2_poli4[2008],"&lt;&gt;")=0,"",SUMIFS(mapbiomas_peru_collection_4_deforestation_crossing_biomes_political_level_2_poli4[2008],mapbiomas_peru_collection_4_deforestation_crossing_biomes_political_level_2_poli4[territor_level_2_1],A20))</f>
        <v>12533000</v>
      </c>
    </row>
    <row r="21" spans="1:3">
      <c r="A21" t="s">
        <v>14</v>
      </c>
      <c r="B21" s="6">
        <v>2009</v>
      </c>
      <c r="C21" s="4">
        <f>IF(COUNTIFS(mapbiomas_peru_collection_4_deforestation_crossing_biomes_political_level_2_poli4[territor_level_2_1],A21,mapbiomas_peru_collection_4_deforestation_crossing_biomes_political_level_2_poli4[2009],"&lt;&gt;")=0,"",SUMIFS(mapbiomas_peru_collection_4_deforestation_crossing_biomes_political_level_2_poli4[2009],mapbiomas_peru_collection_4_deforestation_crossing_biomes_political_level_2_poli4[territor_level_2_1],A21))</f>
        <v>14721100</v>
      </c>
    </row>
    <row r="22" spans="1:3">
      <c r="A22" t="s">
        <v>14</v>
      </c>
      <c r="B22" s="6">
        <v>2010</v>
      </c>
      <c r="C22" s="4">
        <f>IF(COUNTIFS(mapbiomas_peru_collection_4_deforestation_crossing_biomes_political_level_2_poli4[territor_level_2_1],A22,mapbiomas_peru_collection_4_deforestation_crossing_biomes_political_level_2_poli4[2010],"&lt;&gt;")=0,"",SUMIFS(mapbiomas_peru_collection_4_deforestation_crossing_biomes_political_level_2_poli4[2010],mapbiomas_peru_collection_4_deforestation_crossing_biomes_political_level_2_poli4[territor_level_2_1],A22))</f>
        <v>14073800</v>
      </c>
    </row>
    <row r="23" spans="1:3">
      <c r="A23" t="s">
        <v>14</v>
      </c>
      <c r="B23" s="6">
        <v>2011</v>
      </c>
      <c r="C23" s="4">
        <f>IF(COUNTIFS(mapbiomas_peru_collection_4_deforestation_crossing_biomes_political_level_2_poli4[territor_level_2_1],A23,mapbiomas_peru_collection_4_deforestation_crossing_biomes_political_level_2_poli4[2011],"&lt;&gt;")=0,"",SUMIFS(mapbiomas_peru_collection_4_deforestation_crossing_biomes_political_level_2_poli4[2011],mapbiomas_peru_collection_4_deforestation_crossing_biomes_political_level_2_poli4[territor_level_2_1],A23))</f>
        <v>11785400</v>
      </c>
    </row>
    <row r="24" spans="1:3">
      <c r="A24" t="s">
        <v>14</v>
      </c>
      <c r="B24" s="6">
        <v>2012</v>
      </c>
      <c r="C24" s="4">
        <f>IF(COUNTIFS(mapbiomas_peru_collection_4_deforestation_crossing_biomes_political_level_2_poli4[territor_level_2_1],A24,mapbiomas_peru_collection_4_deforestation_crossing_biomes_political_level_2_poli4[2012],"&lt;&gt;")=0,"",SUMIFS(mapbiomas_peru_collection_4_deforestation_crossing_biomes_political_level_2_poli4[2012],mapbiomas_peru_collection_4_deforestation_crossing_biomes_political_level_2_poli4[territor_level_2_1],A24))</f>
        <v>15705800</v>
      </c>
    </row>
    <row r="25" spans="1:3">
      <c r="A25" t="s">
        <v>14</v>
      </c>
      <c r="B25" s="6">
        <v>2013</v>
      </c>
      <c r="C25" s="4">
        <f>IF(COUNTIFS(mapbiomas_peru_collection_4_deforestation_crossing_biomes_political_level_2_poli4[territor_level_2_1],A25,mapbiomas_peru_collection_4_deforestation_crossing_biomes_political_level_2_poli4[2013],"&lt;&gt;")=0,"",SUMIFS(mapbiomas_peru_collection_4_deforestation_crossing_biomes_political_level_2_poli4[2013],mapbiomas_peru_collection_4_deforestation_crossing_biomes_political_level_2_poli4[territor_level_2_1],A25))</f>
        <v>15578500</v>
      </c>
    </row>
    <row r="26" spans="1:3">
      <c r="A26" t="s">
        <v>14</v>
      </c>
      <c r="B26" s="6">
        <v>2014</v>
      </c>
      <c r="C26" s="4">
        <f>IF(COUNTIFS(mapbiomas_peru_collection_4_deforestation_crossing_biomes_political_level_2_poli4[territor_level_2_1],A26,mapbiomas_peru_collection_4_deforestation_crossing_biomes_political_level_2_poli4[2014],"&lt;&gt;")=0,"",SUMIFS(mapbiomas_peru_collection_4_deforestation_crossing_biomes_political_level_2_poli4[2014],mapbiomas_peru_collection_4_deforestation_crossing_biomes_political_level_2_poli4[territor_level_2_1],A26))</f>
        <v>13798900</v>
      </c>
    </row>
    <row r="27" spans="1:3">
      <c r="A27" t="s">
        <v>14</v>
      </c>
      <c r="B27" s="6">
        <v>2015</v>
      </c>
      <c r="C27" s="4">
        <f>IF(COUNTIFS(mapbiomas_peru_collection_4_deforestation_crossing_biomes_political_level_2_poli4[territor_level_2_1],A27,mapbiomas_peru_collection_4_deforestation_crossing_biomes_political_level_2_poli4[2015],"&lt;&gt;")=0,"",SUMIFS(mapbiomas_peru_collection_4_deforestation_crossing_biomes_political_level_2_poli4[2015],mapbiomas_peru_collection_4_deforestation_crossing_biomes_political_level_2_poli4[territor_level_2_1],A27))</f>
        <v>13179900</v>
      </c>
    </row>
    <row r="28" spans="1:3">
      <c r="A28" t="s">
        <v>14</v>
      </c>
      <c r="B28" s="6">
        <v>2016</v>
      </c>
      <c r="C28" s="4">
        <f>IF(COUNTIFS(mapbiomas_peru_collection_4_deforestation_crossing_biomes_political_level_2_poli4[territor_level_2_1],A28,mapbiomas_peru_collection_4_deforestation_crossing_biomes_political_level_2_poli4[2016],"&lt;&gt;")=0,"",SUMIFS(mapbiomas_peru_collection_4_deforestation_crossing_biomes_political_level_2_poli4[2016],mapbiomas_peru_collection_4_deforestation_crossing_biomes_political_level_2_poli4[territor_level_2_1],A28))</f>
        <v>12574700</v>
      </c>
    </row>
    <row r="29" spans="1:3">
      <c r="A29" t="s">
        <v>14</v>
      </c>
      <c r="B29" s="6">
        <v>2017</v>
      </c>
      <c r="C29" s="4">
        <f>IF(COUNTIFS(mapbiomas_peru_collection_4_deforestation_crossing_biomes_political_level_2_poli4[territor_level_2_1],A29,mapbiomas_peru_collection_4_deforestation_crossing_biomes_political_level_2_poli4[2017],"&lt;&gt;")=0,"",SUMIFS(mapbiomas_peru_collection_4_deforestation_crossing_biomes_political_level_2_poli4[2017],mapbiomas_peru_collection_4_deforestation_crossing_biomes_political_level_2_poli4[territor_level_2_1],A29))</f>
        <v>13498800</v>
      </c>
    </row>
    <row r="30" spans="1:3">
      <c r="A30" t="s">
        <v>14</v>
      </c>
      <c r="B30" s="6">
        <v>2018</v>
      </c>
      <c r="C30" s="4">
        <f>IF(COUNTIFS(mapbiomas_peru_collection_4_deforestation_crossing_biomes_political_level_2_poli4[territor_level_2_1],A30,mapbiomas_peru_collection_4_deforestation_crossing_biomes_political_level_2_poli4[2018],"&lt;&gt;")=0,"",SUMIFS(mapbiomas_peru_collection_4_deforestation_crossing_biomes_political_level_2_poli4[2018],mapbiomas_peru_collection_4_deforestation_crossing_biomes_political_level_2_poli4[territor_level_2_1],A30))</f>
        <v>14593000</v>
      </c>
    </row>
    <row r="31" spans="1:3">
      <c r="A31" t="s">
        <v>14</v>
      </c>
      <c r="B31" s="6">
        <v>2019</v>
      </c>
      <c r="C31" s="4">
        <f>IF(COUNTIFS(mapbiomas_peru_collection_4_deforestation_crossing_biomes_political_level_2_poli4[territor_level_2_1],A31,mapbiomas_peru_collection_4_deforestation_crossing_biomes_political_level_2_poli4[2019],"&lt;&gt;")=0,"",SUMIFS(mapbiomas_peru_collection_4_deforestation_crossing_biomes_political_level_2_poli4[2019],mapbiomas_peru_collection_4_deforestation_crossing_biomes_political_level_2_poli4[territor_level_2_1],A31))</f>
        <v>14209300</v>
      </c>
    </row>
    <row r="32" spans="1:3">
      <c r="A32" t="s">
        <v>14</v>
      </c>
      <c r="B32" s="6">
        <v>2020</v>
      </c>
      <c r="C32" s="4">
        <f>IF(COUNTIFS(mapbiomas_peru_collection_4_deforestation_crossing_biomes_political_level_2_poli4[territor_level_2_1],A32,mapbiomas_peru_collection_4_deforestation_crossing_biomes_political_level_2_poli4[2020],"&lt;&gt;")=0,"",SUMIFS(mapbiomas_peru_collection_4_deforestation_crossing_biomes_political_level_2_poli4[2020],mapbiomas_peru_collection_4_deforestation_crossing_biomes_political_level_2_poli4[territor_level_2_1],A32))</f>
        <v>17869900</v>
      </c>
    </row>
    <row r="33" spans="1:3">
      <c r="A33" t="s">
        <v>14</v>
      </c>
      <c r="B33" s="6">
        <v>2021</v>
      </c>
      <c r="C33" s="4">
        <f>IF(COUNTIFS(mapbiomas_peru_collection_4_deforestation_crossing_biomes_political_level_2_poli4[territor_level_2_1],A33,mapbiomas_peru_collection_4_deforestation_crossing_biomes_political_level_2_poli4[2021],"&lt;&gt;")=0,"",SUMIFS(mapbiomas_peru_collection_4_deforestation_crossing_biomes_political_level_2_poli4[2021],mapbiomas_peru_collection_4_deforestation_crossing_biomes_political_level_2_poli4[territor_level_2_1],A33))</f>
        <v>16234500</v>
      </c>
    </row>
    <row r="34" spans="1:3">
      <c r="A34" t="s">
        <v>14</v>
      </c>
      <c r="B34" s="6">
        <v>2022</v>
      </c>
      <c r="C34" s="4">
        <f>IF(COUNTIFS(mapbiomas_peru_collection_4_deforestation_crossing_biomes_political_level_2_poli4[territor_level_2_1],A34,mapbiomas_peru_collection_4_deforestation_crossing_biomes_political_level_2_poli4[2022],"&lt;&gt;")=0,"",SUMIFS(mapbiomas_peru_collection_4_deforestation_crossing_biomes_political_level_2_poli4[2022],mapbiomas_peru_collection_4_deforestation_crossing_biomes_political_level_2_poli4[territor_level_2_1],A34))</f>
        <v>20633500</v>
      </c>
    </row>
    <row r="35" spans="1:3">
      <c r="A35" t="s">
        <v>14</v>
      </c>
      <c r="B35" s="6">
        <v>2023</v>
      </c>
      <c r="C35" s="4">
        <f>IF(COUNTIFS(mapbiomas_peru_collection_4_deforestation_crossing_biomes_political_level_2_poli4[territor_level_2_1],A35,mapbiomas_peru_collection_4_deforestation_crossing_biomes_political_level_2_poli4[2023],"&lt;&gt;")=0,"",SUMIFS(mapbiomas_peru_collection_4_deforestation_crossing_biomes_political_level_2_poli4[2023],mapbiomas_peru_collection_4_deforestation_crossing_biomes_political_level_2_poli4[territor_level_2_1],A35))</f>
        <v>21434400</v>
      </c>
    </row>
    <row r="36" spans="1:3">
      <c r="A36" t="s">
        <v>14</v>
      </c>
      <c r="B36" s="6">
        <v>2024</v>
      </c>
      <c r="C36" s="4">
        <f>IF(COUNTIFS(mapbiomas_peru_collection_4_deforestation_crossing_biomes_political_level_2_poli4[territor_level_2_1],A36,mapbiomas_peru_collection_4_deforestation_crossing_biomes_political_level_2_poli4[2024],"&lt;&gt;")=0,"",SUMIFS(mapbiomas_peru_collection_4_deforestation_crossing_biomes_political_level_2_poli4[2024],mapbiomas_peru_collection_4_deforestation_crossing_biomes_political_level_2_poli4[territor_level_2_1],A36))</f>
        <v>14363800</v>
      </c>
    </row>
    <row r="37" spans="1:3">
      <c r="A37" t="s">
        <v>14</v>
      </c>
      <c r="B37" s="6">
        <v>2025</v>
      </c>
      <c r="C37" s="4">
        <f>IF(COUNTIFS(mapbiomas_peru_collection_4_deforestation_crossing_biomes_political_level_2_poli4[territor_level_2_1],A37,mapbiomas_peru_collection_4_deforestation_crossing_biomes_political_level_2_poli4[2025],"&lt;&gt;")=0,"",SUMIFS(mapbiomas_peru_collection_4_deforestation_crossing_biomes_political_level_2_poli4[2025],mapbiomas_peru_collection_4_deforestation_crossing_biomes_political_level_2_poli4[territor_level_2_1],A37))</f>
        <v>16874200</v>
      </c>
    </row>
    <row r="38" spans="1:3">
      <c r="A38" t="s">
        <v>0</v>
      </c>
      <c r="B38" s="6">
        <v>1990</v>
      </c>
      <c r="C38" s="4">
        <f>IF(COUNTIFS(mapbiomas_peru_collection_4_deforestation_crossing_biomes_political_level_2_poli4[territor_level_2_1],A38,mapbiomas_peru_collection_4_deforestation_crossing_biomes_political_level_2_poli4[1990],"&lt;&gt;")=0,"",SUMIFS(mapbiomas_peru_collection_4_deforestation_crossing_biomes_political_level_2_poli4[1990],mapbiomas_peru_collection_4_deforestation_crossing_biomes_political_level_2_poli4[territor_level_2_1],A38))</f>
        <v>9243837</v>
      </c>
    </row>
    <row r="39" spans="1:3">
      <c r="A39" t="s">
        <v>0</v>
      </c>
      <c r="B39" s="6">
        <v>1991</v>
      </c>
      <c r="C39" s="4">
        <f>IF(COUNTIFS(mapbiomas_peru_collection_4_deforestation_crossing_biomes_political_level_2_poli4[territor_level_2_1],A39,mapbiomas_peru_collection_4_deforestation_crossing_biomes_political_level_2_poli4[1991],"&lt;&gt;")=0,"",SUMIFS(mapbiomas_peru_collection_4_deforestation_crossing_biomes_political_level_2_poli4[1991],mapbiomas_peru_collection_4_deforestation_crossing_biomes_political_level_2_poli4[territor_level_2_1],A39))</f>
        <v>4954300</v>
      </c>
    </row>
    <row r="40" spans="1:3">
      <c r="A40" t="s">
        <v>0</v>
      </c>
      <c r="B40" s="6">
        <v>1992</v>
      </c>
      <c r="C40" s="4">
        <f>IF(COUNTIFS(mapbiomas_peru_collection_4_deforestation_crossing_biomes_political_level_2_poli4[territor_level_2_1],A40,mapbiomas_peru_collection_4_deforestation_crossing_biomes_political_level_2_poli4[1992],"&lt;&gt;")=0,"",SUMIFS(mapbiomas_peru_collection_4_deforestation_crossing_biomes_political_level_2_poli4[1992],mapbiomas_peru_collection_4_deforestation_crossing_biomes_political_level_2_poli4[territor_level_2_1],A40))</f>
        <v>4923160</v>
      </c>
    </row>
    <row r="41" spans="1:3">
      <c r="A41" t="s">
        <v>0</v>
      </c>
      <c r="B41" s="6">
        <v>1993</v>
      </c>
      <c r="C41" s="4">
        <f>IF(COUNTIFS(mapbiomas_peru_collection_4_deforestation_crossing_biomes_political_level_2_poli4[territor_level_2_1],A41,mapbiomas_peru_collection_4_deforestation_crossing_biomes_political_level_2_poli4[1993],"&lt;&gt;")=0,"",SUMIFS(mapbiomas_peru_collection_4_deforestation_crossing_biomes_political_level_2_poli4[1993],mapbiomas_peru_collection_4_deforestation_crossing_biomes_political_level_2_poli4[territor_level_2_1],A41))</f>
        <v>9089800</v>
      </c>
    </row>
    <row r="42" spans="1:3">
      <c r="A42" t="s">
        <v>0</v>
      </c>
      <c r="B42" s="6">
        <v>1994</v>
      </c>
      <c r="C42" s="4">
        <f>IF(COUNTIFS(mapbiomas_peru_collection_4_deforestation_crossing_biomes_political_level_2_poli4[territor_level_2_1],A42,mapbiomas_peru_collection_4_deforestation_crossing_biomes_political_level_2_poli4[1994],"&lt;&gt;")=0,"",SUMIFS(mapbiomas_peru_collection_4_deforestation_crossing_biomes_political_level_2_poli4[1994],mapbiomas_peru_collection_4_deforestation_crossing_biomes_political_level_2_poli4[territor_level_2_1],A42))</f>
        <v>6980600</v>
      </c>
    </row>
    <row r="43" spans="1:3">
      <c r="A43" t="s">
        <v>0</v>
      </c>
      <c r="B43" s="6">
        <v>1995</v>
      </c>
      <c r="C43" s="4">
        <f>IF(COUNTIFS(mapbiomas_peru_collection_4_deforestation_crossing_biomes_political_level_2_poli4[territor_level_2_1],A43,mapbiomas_peru_collection_4_deforestation_crossing_biomes_political_level_2_poli4[1995],"&lt;&gt;")=0,"",SUMIFS(mapbiomas_peru_collection_4_deforestation_crossing_biomes_political_level_2_poli4[1995],mapbiomas_peru_collection_4_deforestation_crossing_biomes_political_level_2_poli4[territor_level_2_1],A43))</f>
        <v>7048600</v>
      </c>
    </row>
    <row r="44" spans="1:3">
      <c r="A44" t="s">
        <v>0</v>
      </c>
      <c r="B44" s="6">
        <v>1996</v>
      </c>
      <c r="C44" s="4">
        <f>IF(COUNTIFS(mapbiomas_peru_collection_4_deforestation_crossing_biomes_political_level_2_poli4[territor_level_2_1],A44,mapbiomas_peru_collection_4_deforestation_crossing_biomes_political_level_2_poli4[1996],"&lt;&gt;")=0,"",SUMIFS(mapbiomas_peru_collection_4_deforestation_crossing_biomes_political_level_2_poli4[1996],mapbiomas_peru_collection_4_deforestation_crossing_biomes_political_level_2_poli4[territor_level_2_1],A44))</f>
        <v>7398900</v>
      </c>
    </row>
    <row r="45" spans="1:3">
      <c r="A45" t="s">
        <v>0</v>
      </c>
      <c r="B45" s="6">
        <v>1997</v>
      </c>
      <c r="C45" s="4">
        <f>IF(COUNTIFS(mapbiomas_peru_collection_4_deforestation_crossing_biomes_political_level_2_poli4[territor_level_2_1],A45,mapbiomas_peru_collection_4_deforestation_crossing_biomes_political_level_2_poli4[1997],"&lt;&gt;")=0,"",SUMIFS(mapbiomas_peru_collection_4_deforestation_crossing_biomes_political_level_2_poli4[1997],mapbiomas_peru_collection_4_deforestation_crossing_biomes_political_level_2_poli4[territor_level_2_1],A45))</f>
        <v>4952500</v>
      </c>
    </row>
    <row r="46" spans="1:3">
      <c r="A46" t="s">
        <v>0</v>
      </c>
      <c r="B46" s="6">
        <v>1998</v>
      </c>
      <c r="C46" s="4">
        <f>IF(COUNTIFS(mapbiomas_peru_collection_4_deforestation_crossing_biomes_political_level_2_poli4[territor_level_2_1],A46,mapbiomas_peru_collection_4_deforestation_crossing_biomes_political_level_2_poli4[1998],"&lt;&gt;")=0,"",SUMIFS(mapbiomas_peru_collection_4_deforestation_crossing_biomes_political_level_2_poli4[1998],mapbiomas_peru_collection_4_deforestation_crossing_biomes_political_level_2_poli4[territor_level_2_1],A46))</f>
        <v>5863500</v>
      </c>
    </row>
    <row r="47" spans="1:3">
      <c r="A47" t="s">
        <v>0</v>
      </c>
      <c r="B47" s="6">
        <v>1999</v>
      </c>
      <c r="C47" s="4">
        <f>IF(COUNTIFS(mapbiomas_peru_collection_4_deforestation_crossing_biomes_political_level_2_poli4[territor_level_2_1],A47,mapbiomas_peru_collection_4_deforestation_crossing_biomes_political_level_2_poli4[1999],"&lt;&gt;")=0,"",SUMIFS(mapbiomas_peru_collection_4_deforestation_crossing_biomes_political_level_2_poli4[1999],mapbiomas_peru_collection_4_deforestation_crossing_biomes_political_level_2_poli4[territor_level_2_1],A47))</f>
        <v>6713000</v>
      </c>
    </row>
    <row r="48" spans="1:3">
      <c r="A48" t="s">
        <v>0</v>
      </c>
      <c r="B48" s="6">
        <v>2000</v>
      </c>
      <c r="C48" s="4">
        <f>IF(COUNTIFS(mapbiomas_peru_collection_4_deforestation_crossing_biomes_political_level_2_poli4[territor_level_2_1],A48,mapbiomas_peru_collection_4_deforestation_crossing_biomes_political_level_2_poli4[2000],"&lt;&gt;")=0,"",SUMIFS(mapbiomas_peru_collection_4_deforestation_crossing_biomes_political_level_2_poli4[2000],mapbiomas_peru_collection_4_deforestation_crossing_biomes_political_level_2_poli4[territor_level_2_1],A48))</f>
        <v>7073000</v>
      </c>
    </row>
    <row r="49" spans="1:3">
      <c r="A49" t="s">
        <v>0</v>
      </c>
      <c r="B49" s="6">
        <v>2001</v>
      </c>
      <c r="C49" s="4">
        <f>IF(COUNTIFS(mapbiomas_peru_collection_4_deforestation_crossing_biomes_political_level_2_poli4[territor_level_2_1],A49,mapbiomas_peru_collection_4_deforestation_crossing_biomes_political_level_2_poli4[2001],"&lt;&gt;")=0,"",SUMIFS(mapbiomas_peru_collection_4_deforestation_crossing_biomes_political_level_2_poli4[2001],mapbiomas_peru_collection_4_deforestation_crossing_biomes_political_level_2_poli4[territor_level_2_1],A49))</f>
        <v>6940800</v>
      </c>
    </row>
    <row r="50" spans="1:3">
      <c r="A50" t="s">
        <v>0</v>
      </c>
      <c r="B50" s="6">
        <v>2002</v>
      </c>
      <c r="C50" s="4">
        <f>IF(COUNTIFS(mapbiomas_peru_collection_4_deforestation_crossing_biomes_political_level_2_poli4[territor_level_2_1],A50,mapbiomas_peru_collection_4_deforestation_crossing_biomes_political_level_2_poli4[2002],"&lt;&gt;")=0,"",SUMIFS(mapbiomas_peru_collection_4_deforestation_crossing_biomes_political_level_2_poli4[2002],mapbiomas_peru_collection_4_deforestation_crossing_biomes_political_level_2_poli4[territor_level_2_1],A50))</f>
        <v>5516000</v>
      </c>
    </row>
    <row r="51" spans="1:3">
      <c r="A51" t="s">
        <v>0</v>
      </c>
      <c r="B51" s="6">
        <v>2003</v>
      </c>
      <c r="C51" s="4">
        <f>IF(COUNTIFS(mapbiomas_peru_collection_4_deforestation_crossing_biomes_political_level_2_poli4[territor_level_2_1],A51,mapbiomas_peru_collection_4_deforestation_crossing_biomes_political_level_2_poli4[2003],"&lt;&gt;")=0,"",SUMIFS(mapbiomas_peru_collection_4_deforestation_crossing_biomes_political_level_2_poli4[2003],mapbiomas_peru_collection_4_deforestation_crossing_biomes_political_level_2_poli4[territor_level_2_1],A51))</f>
        <v>7403400</v>
      </c>
    </row>
    <row r="52" spans="1:3">
      <c r="A52" t="s">
        <v>0</v>
      </c>
      <c r="B52" s="6">
        <v>2004</v>
      </c>
      <c r="C52" s="4">
        <f>IF(COUNTIFS(mapbiomas_peru_collection_4_deforestation_crossing_biomes_political_level_2_poli4[territor_level_2_1],A52,mapbiomas_peru_collection_4_deforestation_crossing_biomes_political_level_2_poli4[2004],"&lt;&gt;")=0,"",SUMIFS(mapbiomas_peru_collection_4_deforestation_crossing_biomes_political_level_2_poli4[2004],mapbiomas_peru_collection_4_deforestation_crossing_biomes_political_level_2_poli4[territor_level_2_1],A52))</f>
        <v>6643000</v>
      </c>
    </row>
    <row r="53" spans="1:3">
      <c r="A53" t="s">
        <v>0</v>
      </c>
      <c r="B53" s="6">
        <v>2005</v>
      </c>
      <c r="C53" s="4">
        <f>IF(COUNTIFS(mapbiomas_peru_collection_4_deforestation_crossing_biomes_political_level_2_poli4[territor_level_2_1],A53,mapbiomas_peru_collection_4_deforestation_crossing_biomes_political_level_2_poli4[2005],"&lt;&gt;")=0,"",SUMIFS(mapbiomas_peru_collection_4_deforestation_crossing_biomes_political_level_2_poli4[2005],mapbiomas_peru_collection_4_deforestation_crossing_biomes_political_level_2_poli4[territor_level_2_1],A53))</f>
        <v>4708400</v>
      </c>
    </row>
    <row r="54" spans="1:3">
      <c r="A54" t="s">
        <v>0</v>
      </c>
      <c r="B54" s="6">
        <v>2006</v>
      </c>
      <c r="C54" s="4">
        <f>IF(COUNTIFS(mapbiomas_peru_collection_4_deforestation_crossing_biomes_political_level_2_poli4[territor_level_2_1],A54,mapbiomas_peru_collection_4_deforestation_crossing_biomes_political_level_2_poli4[2006],"&lt;&gt;")=0,"",SUMIFS(mapbiomas_peru_collection_4_deforestation_crossing_biomes_political_level_2_poli4[2006],mapbiomas_peru_collection_4_deforestation_crossing_biomes_political_level_2_poli4[territor_level_2_1],A54))</f>
        <v>7982900</v>
      </c>
    </row>
    <row r="55" spans="1:3">
      <c r="A55" t="s">
        <v>0</v>
      </c>
      <c r="B55" s="6">
        <v>2007</v>
      </c>
      <c r="C55" s="4">
        <f>IF(COUNTIFS(mapbiomas_peru_collection_4_deforestation_crossing_biomes_political_level_2_poli4[territor_level_2_1],A55,mapbiomas_peru_collection_4_deforestation_crossing_biomes_political_level_2_poli4[2007],"&lt;&gt;")=0,"",SUMIFS(mapbiomas_peru_collection_4_deforestation_crossing_biomes_political_level_2_poli4[2007],mapbiomas_peru_collection_4_deforestation_crossing_biomes_political_level_2_poli4[territor_level_2_1],A55))</f>
        <v>5267300</v>
      </c>
    </row>
    <row r="56" spans="1:3">
      <c r="A56" t="s">
        <v>0</v>
      </c>
      <c r="B56" s="6">
        <v>2008</v>
      </c>
      <c r="C56" s="4">
        <f>IF(COUNTIFS(mapbiomas_peru_collection_4_deforestation_crossing_biomes_political_level_2_poli4[territor_level_2_1],A56,mapbiomas_peru_collection_4_deforestation_crossing_biomes_political_level_2_poli4[2008],"&lt;&gt;")=0,"",SUMIFS(mapbiomas_peru_collection_4_deforestation_crossing_biomes_political_level_2_poli4[2008],mapbiomas_peru_collection_4_deforestation_crossing_biomes_political_level_2_poli4[territor_level_2_1],A56))</f>
        <v>5236800</v>
      </c>
    </row>
    <row r="57" spans="1:3">
      <c r="A57" t="s">
        <v>0</v>
      </c>
      <c r="B57" s="6">
        <v>2009</v>
      </c>
      <c r="C57" s="4">
        <f>IF(COUNTIFS(mapbiomas_peru_collection_4_deforestation_crossing_biomes_political_level_2_poli4[territor_level_2_1],A57,mapbiomas_peru_collection_4_deforestation_crossing_biomes_political_level_2_poli4[2009],"&lt;&gt;")=0,"",SUMIFS(mapbiomas_peru_collection_4_deforestation_crossing_biomes_political_level_2_poli4[2009],mapbiomas_peru_collection_4_deforestation_crossing_biomes_political_level_2_poli4[territor_level_2_1],A57))</f>
        <v>5769800</v>
      </c>
    </row>
    <row r="58" spans="1:3">
      <c r="A58" t="s">
        <v>0</v>
      </c>
      <c r="B58" s="6">
        <v>2010</v>
      </c>
      <c r="C58" s="4">
        <f>IF(COUNTIFS(mapbiomas_peru_collection_4_deforestation_crossing_biomes_political_level_2_poli4[territor_level_2_1],A58,mapbiomas_peru_collection_4_deforestation_crossing_biomes_political_level_2_poli4[2010],"&lt;&gt;")=0,"",SUMIFS(mapbiomas_peru_collection_4_deforestation_crossing_biomes_political_level_2_poli4[2010],mapbiomas_peru_collection_4_deforestation_crossing_biomes_political_level_2_poli4[territor_level_2_1],A58))</f>
        <v>7022100</v>
      </c>
    </row>
    <row r="59" spans="1:3">
      <c r="A59" t="s">
        <v>0</v>
      </c>
      <c r="B59" s="6">
        <v>2011</v>
      </c>
      <c r="C59" s="4">
        <f>IF(COUNTIFS(mapbiomas_peru_collection_4_deforestation_crossing_biomes_political_level_2_poli4[territor_level_2_1],A59,mapbiomas_peru_collection_4_deforestation_crossing_biomes_political_level_2_poli4[2011],"&lt;&gt;")=0,"",SUMIFS(mapbiomas_peru_collection_4_deforestation_crossing_biomes_political_level_2_poli4[2011],mapbiomas_peru_collection_4_deforestation_crossing_biomes_political_level_2_poli4[territor_level_2_1],A59))</f>
        <v>6377600</v>
      </c>
    </row>
    <row r="60" spans="1:3">
      <c r="A60" t="s">
        <v>0</v>
      </c>
      <c r="B60" s="6">
        <v>2012</v>
      </c>
      <c r="C60" s="4">
        <f>IF(COUNTIFS(mapbiomas_peru_collection_4_deforestation_crossing_biomes_political_level_2_poli4[territor_level_2_1],A60,mapbiomas_peru_collection_4_deforestation_crossing_biomes_political_level_2_poli4[2012],"&lt;&gt;")=0,"",SUMIFS(mapbiomas_peru_collection_4_deforestation_crossing_biomes_political_level_2_poli4[2012],mapbiomas_peru_collection_4_deforestation_crossing_biomes_political_level_2_poli4[territor_level_2_1],A60))</f>
        <v>5667200</v>
      </c>
    </row>
    <row r="61" spans="1:3">
      <c r="A61" t="s">
        <v>0</v>
      </c>
      <c r="B61" s="6">
        <v>2013</v>
      </c>
      <c r="C61" s="4">
        <f>IF(COUNTIFS(mapbiomas_peru_collection_4_deforestation_crossing_biomes_political_level_2_poli4[territor_level_2_1],A61,mapbiomas_peru_collection_4_deforestation_crossing_biomes_political_level_2_poli4[2013],"&lt;&gt;")=0,"",SUMIFS(mapbiomas_peru_collection_4_deforestation_crossing_biomes_political_level_2_poli4[2013],mapbiomas_peru_collection_4_deforestation_crossing_biomes_political_level_2_poli4[territor_level_2_1],A61))</f>
        <v>7229800</v>
      </c>
    </row>
    <row r="62" spans="1:3">
      <c r="A62" t="s">
        <v>0</v>
      </c>
      <c r="B62" s="6">
        <v>2014</v>
      </c>
      <c r="C62" s="4">
        <f>IF(COUNTIFS(mapbiomas_peru_collection_4_deforestation_crossing_biomes_political_level_2_poli4[territor_level_2_1],A62,mapbiomas_peru_collection_4_deforestation_crossing_biomes_political_level_2_poli4[2014],"&lt;&gt;")=0,"",SUMIFS(mapbiomas_peru_collection_4_deforestation_crossing_biomes_political_level_2_poli4[2014],mapbiomas_peru_collection_4_deforestation_crossing_biomes_political_level_2_poli4[territor_level_2_1],A62))</f>
        <v>5807500</v>
      </c>
    </row>
    <row r="63" spans="1:3">
      <c r="A63" t="s">
        <v>0</v>
      </c>
      <c r="B63" s="6">
        <v>2015</v>
      </c>
      <c r="C63" s="4">
        <f>IF(COUNTIFS(mapbiomas_peru_collection_4_deforestation_crossing_biomes_political_level_2_poli4[territor_level_2_1],A63,mapbiomas_peru_collection_4_deforestation_crossing_biomes_political_level_2_poli4[2015],"&lt;&gt;")=0,"",SUMIFS(mapbiomas_peru_collection_4_deforestation_crossing_biomes_political_level_2_poli4[2015],mapbiomas_peru_collection_4_deforestation_crossing_biomes_political_level_2_poli4[territor_level_2_1],A63))</f>
        <v>7551400</v>
      </c>
    </row>
    <row r="64" spans="1:3">
      <c r="A64" t="s">
        <v>0</v>
      </c>
      <c r="B64" s="6">
        <v>2016</v>
      </c>
      <c r="C64" s="4">
        <f>IF(COUNTIFS(mapbiomas_peru_collection_4_deforestation_crossing_biomes_political_level_2_poli4[territor_level_2_1],A64,mapbiomas_peru_collection_4_deforestation_crossing_biomes_political_level_2_poli4[2016],"&lt;&gt;")=0,"",SUMIFS(mapbiomas_peru_collection_4_deforestation_crossing_biomes_political_level_2_poli4[2016],mapbiomas_peru_collection_4_deforestation_crossing_biomes_political_level_2_poli4[territor_level_2_1],A64))</f>
        <v>5051300</v>
      </c>
    </row>
    <row r="65" spans="1:3">
      <c r="A65" t="s">
        <v>0</v>
      </c>
      <c r="B65" s="6">
        <v>2017</v>
      </c>
      <c r="C65" s="4">
        <f>IF(COUNTIFS(mapbiomas_peru_collection_4_deforestation_crossing_biomes_political_level_2_poli4[territor_level_2_1],A65,mapbiomas_peru_collection_4_deforestation_crossing_biomes_political_level_2_poli4[2017],"&lt;&gt;")=0,"",SUMIFS(mapbiomas_peru_collection_4_deforestation_crossing_biomes_political_level_2_poli4[2017],mapbiomas_peru_collection_4_deforestation_crossing_biomes_political_level_2_poli4[territor_level_2_1],A65))</f>
        <v>6439200</v>
      </c>
    </row>
    <row r="66" spans="1:3">
      <c r="A66" t="s">
        <v>0</v>
      </c>
      <c r="B66" s="6">
        <v>2018</v>
      </c>
      <c r="C66" s="4">
        <f>IF(COUNTIFS(mapbiomas_peru_collection_4_deforestation_crossing_biomes_political_level_2_poli4[territor_level_2_1],A66,mapbiomas_peru_collection_4_deforestation_crossing_biomes_political_level_2_poli4[2018],"&lt;&gt;")=0,"",SUMIFS(mapbiomas_peru_collection_4_deforestation_crossing_biomes_political_level_2_poli4[2018],mapbiomas_peru_collection_4_deforestation_crossing_biomes_political_level_2_poli4[territor_level_2_1],A66))</f>
        <v>5475100</v>
      </c>
    </row>
    <row r="67" spans="1:3">
      <c r="A67" t="s">
        <v>0</v>
      </c>
      <c r="B67" s="6">
        <v>2019</v>
      </c>
      <c r="C67" s="4">
        <f>IF(COUNTIFS(mapbiomas_peru_collection_4_deforestation_crossing_biomes_political_level_2_poli4[territor_level_2_1],A67,mapbiomas_peru_collection_4_deforestation_crossing_biomes_political_level_2_poli4[2019],"&lt;&gt;")=0,"",SUMIFS(mapbiomas_peru_collection_4_deforestation_crossing_biomes_political_level_2_poli4[2019],mapbiomas_peru_collection_4_deforestation_crossing_biomes_political_level_2_poli4[territor_level_2_1],A67))</f>
        <v>4771400</v>
      </c>
    </row>
    <row r="68" spans="1:3">
      <c r="A68" t="s">
        <v>0</v>
      </c>
      <c r="B68" s="6">
        <v>2020</v>
      </c>
      <c r="C68" s="4">
        <f>IF(COUNTIFS(mapbiomas_peru_collection_4_deforestation_crossing_biomes_political_level_2_poli4[territor_level_2_1],A68,mapbiomas_peru_collection_4_deforestation_crossing_biomes_political_level_2_poli4[2020],"&lt;&gt;")=0,"",SUMIFS(mapbiomas_peru_collection_4_deforestation_crossing_biomes_political_level_2_poli4[2020],mapbiomas_peru_collection_4_deforestation_crossing_biomes_political_level_2_poli4[territor_level_2_1],A68))</f>
        <v>5394700</v>
      </c>
    </row>
    <row r="69" spans="1:3">
      <c r="A69" t="s">
        <v>0</v>
      </c>
      <c r="B69" s="6">
        <v>2021</v>
      </c>
      <c r="C69" s="4">
        <f>IF(COUNTIFS(mapbiomas_peru_collection_4_deforestation_crossing_biomes_political_level_2_poli4[territor_level_2_1],A69,mapbiomas_peru_collection_4_deforestation_crossing_biomes_political_level_2_poli4[2021],"&lt;&gt;")=0,"",SUMIFS(mapbiomas_peru_collection_4_deforestation_crossing_biomes_political_level_2_poli4[2021],mapbiomas_peru_collection_4_deforestation_crossing_biomes_political_level_2_poli4[territor_level_2_1],A69))</f>
        <v>6586800</v>
      </c>
    </row>
    <row r="70" spans="1:3">
      <c r="A70" t="s">
        <v>0</v>
      </c>
      <c r="B70" s="6">
        <v>2022</v>
      </c>
      <c r="C70" s="4">
        <f>IF(COUNTIFS(mapbiomas_peru_collection_4_deforestation_crossing_biomes_political_level_2_poli4[territor_level_2_1],A70,mapbiomas_peru_collection_4_deforestation_crossing_biomes_political_level_2_poli4[2022],"&lt;&gt;")=0,"",SUMIFS(mapbiomas_peru_collection_4_deforestation_crossing_biomes_political_level_2_poli4[2022],mapbiomas_peru_collection_4_deforestation_crossing_biomes_political_level_2_poli4[territor_level_2_1],A70))</f>
        <v>5831700</v>
      </c>
    </row>
    <row r="71" spans="1:3">
      <c r="A71" t="s">
        <v>0</v>
      </c>
      <c r="B71" s="6">
        <v>2023</v>
      </c>
      <c r="C71" s="4">
        <f>IF(COUNTIFS(mapbiomas_peru_collection_4_deforestation_crossing_biomes_political_level_2_poli4[territor_level_2_1],A71,mapbiomas_peru_collection_4_deforestation_crossing_biomes_political_level_2_poli4[2023],"&lt;&gt;")=0,"",SUMIFS(mapbiomas_peru_collection_4_deforestation_crossing_biomes_political_level_2_poli4[2023],mapbiomas_peru_collection_4_deforestation_crossing_biomes_political_level_2_poli4[territor_level_2_1],A71))</f>
        <v>4681700</v>
      </c>
    </row>
    <row r="72" spans="1:3">
      <c r="A72" t="s">
        <v>0</v>
      </c>
      <c r="B72" s="6">
        <v>2024</v>
      </c>
      <c r="C72" s="4">
        <f>IF(COUNTIFS(mapbiomas_peru_collection_4_deforestation_crossing_biomes_political_level_2_poli4[territor_level_2_1],A72,mapbiomas_peru_collection_4_deforestation_crossing_biomes_political_level_2_poli4[2024],"&lt;&gt;")=0,"",SUMIFS(mapbiomas_peru_collection_4_deforestation_crossing_biomes_political_level_2_poli4[2024],mapbiomas_peru_collection_4_deforestation_crossing_biomes_political_level_2_poli4[territor_level_2_1],A72))</f>
        <v>6554600</v>
      </c>
    </row>
    <row r="73" spans="1:3">
      <c r="A73" t="s">
        <v>0</v>
      </c>
      <c r="B73" s="6">
        <v>2025</v>
      </c>
      <c r="C73" s="4">
        <f>IF(COUNTIFS(mapbiomas_peru_collection_4_deforestation_crossing_biomes_political_level_2_poli4[territor_level_2_1],A73,mapbiomas_peru_collection_4_deforestation_crossing_biomes_political_level_2_poli4[2025],"&lt;&gt;")=0,"",SUMIFS(mapbiomas_peru_collection_4_deforestation_crossing_biomes_political_level_2_poli4[2025],mapbiomas_peru_collection_4_deforestation_crossing_biomes_political_level_2_poli4[territor_level_2_1],A73))</f>
        <v>2480200</v>
      </c>
    </row>
    <row r="74" spans="1:3">
      <c r="A74" t="s">
        <v>10</v>
      </c>
      <c r="B74" s="6">
        <v>1990</v>
      </c>
      <c r="C74" s="4">
        <f>IF(COUNTIFS(mapbiomas_peru_collection_4_deforestation_crossing_biomes_political_level_2_poli4[territor_level_2_1],A74,mapbiomas_peru_collection_4_deforestation_crossing_biomes_political_level_2_poli4[1990],"&lt;&gt;")=0,"",SUMIFS(mapbiomas_peru_collection_4_deforestation_crossing_biomes_political_level_2_poli4[1990],mapbiomas_peru_collection_4_deforestation_crossing_biomes_political_level_2_poli4[territor_level_2_1],A74))</f>
        <v>201472.3</v>
      </c>
    </row>
    <row r="75" spans="1:3">
      <c r="A75" t="s">
        <v>10</v>
      </c>
      <c r="B75" s="6">
        <v>1991</v>
      </c>
      <c r="C75" s="4">
        <f>IF(COUNTIFS(mapbiomas_peru_collection_4_deforestation_crossing_biomes_political_level_2_poli4[territor_level_2_1],A75,mapbiomas_peru_collection_4_deforestation_crossing_biomes_political_level_2_poli4[1991],"&lt;&gt;")=0,"",SUMIFS(mapbiomas_peru_collection_4_deforestation_crossing_biomes_political_level_2_poli4[1991],mapbiomas_peru_collection_4_deforestation_crossing_biomes_political_level_2_poli4[territor_level_2_1],A75))</f>
        <v>424800</v>
      </c>
    </row>
    <row r="76" spans="1:3">
      <c r="A76" t="s">
        <v>10</v>
      </c>
      <c r="B76" s="6">
        <v>1992</v>
      </c>
      <c r="C76" s="4">
        <f>IF(COUNTIFS(mapbiomas_peru_collection_4_deforestation_crossing_biomes_political_level_2_poli4[territor_level_2_1],A76,mapbiomas_peru_collection_4_deforestation_crossing_biomes_political_level_2_poli4[1992],"&lt;&gt;")=0,"",SUMIFS(mapbiomas_peru_collection_4_deforestation_crossing_biomes_political_level_2_poli4[1992],mapbiomas_peru_collection_4_deforestation_crossing_biomes_political_level_2_poli4[territor_level_2_1],A76))</f>
        <v>31730.6</v>
      </c>
    </row>
    <row r="77" spans="1:3">
      <c r="A77" t="s">
        <v>10</v>
      </c>
      <c r="B77" s="6">
        <v>1993</v>
      </c>
      <c r="C77" s="4">
        <f>IF(COUNTIFS(mapbiomas_peru_collection_4_deforestation_crossing_biomes_political_level_2_poli4[territor_level_2_1],A77,mapbiomas_peru_collection_4_deforestation_crossing_biomes_political_level_2_poli4[1993],"&lt;&gt;")=0,"",SUMIFS(mapbiomas_peru_collection_4_deforestation_crossing_biomes_political_level_2_poli4[1993],mapbiomas_peru_collection_4_deforestation_crossing_biomes_political_level_2_poli4[territor_level_2_1],A77))</f>
        <v>19536.7</v>
      </c>
    </row>
    <row r="78" spans="1:3">
      <c r="A78" t="s">
        <v>10</v>
      </c>
      <c r="B78" s="6">
        <v>1994</v>
      </c>
      <c r="C78" s="4">
        <f>IF(COUNTIFS(mapbiomas_peru_collection_4_deforestation_crossing_biomes_political_level_2_poli4[territor_level_2_1],A78,mapbiomas_peru_collection_4_deforestation_crossing_biomes_political_level_2_poli4[1994],"&lt;&gt;")=0,"",SUMIFS(mapbiomas_peru_collection_4_deforestation_crossing_biomes_political_level_2_poli4[1994],mapbiomas_peru_collection_4_deforestation_crossing_biomes_political_level_2_poli4[territor_level_2_1],A78))</f>
        <v>15664.5</v>
      </c>
    </row>
    <row r="79" spans="1:3">
      <c r="A79" t="s">
        <v>10</v>
      </c>
      <c r="B79" s="6">
        <v>1995</v>
      </c>
      <c r="C79" s="4">
        <f>IF(COUNTIFS(mapbiomas_peru_collection_4_deforestation_crossing_biomes_political_level_2_poli4[territor_level_2_1],A79,mapbiomas_peru_collection_4_deforestation_crossing_biomes_political_level_2_poli4[1995],"&lt;&gt;")=0,"",SUMIFS(mapbiomas_peru_collection_4_deforestation_crossing_biomes_political_level_2_poli4[1995],mapbiomas_peru_collection_4_deforestation_crossing_biomes_political_level_2_poli4[territor_level_2_1],A79))</f>
        <v>16794.600000000002</v>
      </c>
    </row>
    <row r="80" spans="1:3">
      <c r="A80" t="s">
        <v>10</v>
      </c>
      <c r="B80" s="6">
        <v>1996</v>
      </c>
      <c r="C80" s="4">
        <f>IF(COUNTIFS(mapbiomas_peru_collection_4_deforestation_crossing_biomes_political_level_2_poli4[territor_level_2_1],A80,mapbiomas_peru_collection_4_deforestation_crossing_biomes_political_level_2_poli4[1996],"&lt;&gt;")=0,"",SUMIFS(mapbiomas_peru_collection_4_deforestation_crossing_biomes_political_level_2_poli4[1996],mapbiomas_peru_collection_4_deforestation_crossing_biomes_political_level_2_poli4[territor_level_2_1],A80))</f>
        <v>664910</v>
      </c>
    </row>
    <row r="81" spans="1:3">
      <c r="A81" t="s">
        <v>10</v>
      </c>
      <c r="B81" s="6">
        <v>1997</v>
      </c>
      <c r="C81" s="4">
        <f>IF(COUNTIFS(mapbiomas_peru_collection_4_deforestation_crossing_biomes_political_level_2_poli4[territor_level_2_1],A81,mapbiomas_peru_collection_4_deforestation_crossing_biomes_political_level_2_poli4[1997],"&lt;&gt;")=0,"",SUMIFS(mapbiomas_peru_collection_4_deforestation_crossing_biomes_political_level_2_poli4[1997],mapbiomas_peru_collection_4_deforestation_crossing_biomes_political_level_2_poli4[territor_level_2_1],A81))</f>
        <v>95079</v>
      </c>
    </row>
    <row r="82" spans="1:3">
      <c r="A82" t="s">
        <v>10</v>
      </c>
      <c r="B82" s="6">
        <v>1998</v>
      </c>
      <c r="C82" s="4">
        <f>IF(COUNTIFS(mapbiomas_peru_collection_4_deforestation_crossing_biomes_political_level_2_poli4[territor_level_2_1],A82,mapbiomas_peru_collection_4_deforestation_crossing_biomes_political_level_2_poli4[1998],"&lt;&gt;")=0,"",SUMIFS(mapbiomas_peru_collection_4_deforestation_crossing_biomes_political_level_2_poli4[1998],mapbiomas_peru_collection_4_deforestation_crossing_biomes_political_level_2_poli4[territor_level_2_1],A82))</f>
        <v>241962</v>
      </c>
    </row>
    <row r="83" spans="1:3">
      <c r="A83" t="s">
        <v>10</v>
      </c>
      <c r="B83" s="6">
        <v>1999</v>
      </c>
      <c r="C83" s="4">
        <f>IF(COUNTIFS(mapbiomas_peru_collection_4_deforestation_crossing_biomes_political_level_2_poli4[territor_level_2_1],A83,mapbiomas_peru_collection_4_deforestation_crossing_biomes_political_level_2_poli4[1999],"&lt;&gt;")=0,"",SUMIFS(mapbiomas_peru_collection_4_deforestation_crossing_biomes_political_level_2_poli4[1999],mapbiomas_peru_collection_4_deforestation_crossing_biomes_political_level_2_poli4[territor_level_2_1],A83))</f>
        <v>98375</v>
      </c>
    </row>
    <row r="84" spans="1:3">
      <c r="A84" t="s">
        <v>10</v>
      </c>
      <c r="B84" s="6">
        <v>2000</v>
      </c>
      <c r="C84" s="4">
        <f>IF(COUNTIFS(mapbiomas_peru_collection_4_deforestation_crossing_biomes_political_level_2_poli4[territor_level_2_1],A84,mapbiomas_peru_collection_4_deforestation_crossing_biomes_political_level_2_poli4[2000],"&lt;&gt;")=0,"",SUMIFS(mapbiomas_peru_collection_4_deforestation_crossing_biomes_political_level_2_poli4[2000],mapbiomas_peru_collection_4_deforestation_crossing_biomes_political_level_2_poli4[territor_level_2_1],A84))</f>
        <v>89330</v>
      </c>
    </row>
    <row r="85" spans="1:3">
      <c r="A85" t="s">
        <v>10</v>
      </c>
      <c r="B85" s="6">
        <v>2001</v>
      </c>
      <c r="C85" s="4">
        <f>IF(COUNTIFS(mapbiomas_peru_collection_4_deforestation_crossing_biomes_political_level_2_poli4[territor_level_2_1],A85,mapbiomas_peru_collection_4_deforestation_crossing_biomes_political_level_2_poli4[2001],"&lt;&gt;")=0,"",SUMIFS(mapbiomas_peru_collection_4_deforestation_crossing_biomes_political_level_2_poli4[2001],mapbiomas_peru_collection_4_deforestation_crossing_biomes_political_level_2_poli4[territor_level_2_1],A85))</f>
        <v>115165</v>
      </c>
    </row>
    <row r="86" spans="1:3">
      <c r="A86" t="s">
        <v>10</v>
      </c>
      <c r="B86" s="6">
        <v>2002</v>
      </c>
      <c r="C86" s="4">
        <f>IF(COUNTIFS(mapbiomas_peru_collection_4_deforestation_crossing_biomes_political_level_2_poli4[territor_level_2_1],A86,mapbiomas_peru_collection_4_deforestation_crossing_biomes_political_level_2_poli4[2002],"&lt;&gt;")=0,"",SUMIFS(mapbiomas_peru_collection_4_deforestation_crossing_biomes_political_level_2_poli4[2002],mapbiomas_peru_collection_4_deforestation_crossing_biomes_political_level_2_poli4[territor_level_2_1],A86))</f>
        <v>114732</v>
      </c>
    </row>
    <row r="87" spans="1:3">
      <c r="A87" t="s">
        <v>10</v>
      </c>
      <c r="B87" s="6">
        <v>2003</v>
      </c>
      <c r="C87" s="4">
        <f>IF(COUNTIFS(mapbiomas_peru_collection_4_deforestation_crossing_biomes_political_level_2_poli4[territor_level_2_1],A87,mapbiomas_peru_collection_4_deforestation_crossing_biomes_political_level_2_poli4[2003],"&lt;&gt;")=0,"",SUMIFS(mapbiomas_peru_collection_4_deforestation_crossing_biomes_political_level_2_poli4[2003],mapbiomas_peru_collection_4_deforestation_crossing_biomes_political_level_2_poli4[territor_level_2_1],A87))</f>
        <v>191344</v>
      </c>
    </row>
    <row r="88" spans="1:3">
      <c r="A88" t="s">
        <v>10</v>
      </c>
      <c r="B88" s="6">
        <v>2004</v>
      </c>
      <c r="C88" s="4">
        <f>IF(COUNTIFS(mapbiomas_peru_collection_4_deforestation_crossing_biomes_political_level_2_poli4[territor_level_2_1],A88,mapbiomas_peru_collection_4_deforestation_crossing_biomes_political_level_2_poli4[2004],"&lt;&gt;")=0,"",SUMIFS(mapbiomas_peru_collection_4_deforestation_crossing_biomes_political_level_2_poli4[2004],mapbiomas_peru_collection_4_deforestation_crossing_biomes_political_level_2_poli4[territor_level_2_1],A88))</f>
        <v>217002</v>
      </c>
    </row>
    <row r="89" spans="1:3">
      <c r="A89" t="s">
        <v>10</v>
      </c>
      <c r="B89" s="6">
        <v>2005</v>
      </c>
      <c r="C89" s="4">
        <f>IF(COUNTIFS(mapbiomas_peru_collection_4_deforestation_crossing_biomes_political_level_2_poli4[territor_level_2_1],A89,mapbiomas_peru_collection_4_deforestation_crossing_biomes_political_level_2_poli4[2005],"&lt;&gt;")=0,"",SUMIFS(mapbiomas_peru_collection_4_deforestation_crossing_biomes_political_level_2_poli4[2005],mapbiomas_peru_collection_4_deforestation_crossing_biomes_political_level_2_poli4[territor_level_2_1],A89))</f>
        <v>124047</v>
      </c>
    </row>
    <row r="90" spans="1:3">
      <c r="A90" t="s">
        <v>10</v>
      </c>
      <c r="B90" s="6">
        <v>2006</v>
      </c>
      <c r="C90" s="4">
        <f>IF(COUNTIFS(mapbiomas_peru_collection_4_deforestation_crossing_biomes_political_level_2_poli4[territor_level_2_1],A90,mapbiomas_peru_collection_4_deforestation_crossing_biomes_political_level_2_poli4[2006],"&lt;&gt;")=0,"",SUMIFS(mapbiomas_peru_collection_4_deforestation_crossing_biomes_political_level_2_poli4[2006],mapbiomas_peru_collection_4_deforestation_crossing_biomes_political_level_2_poli4[territor_level_2_1],A90))</f>
        <v>147601</v>
      </c>
    </row>
    <row r="91" spans="1:3">
      <c r="A91" t="s">
        <v>10</v>
      </c>
      <c r="B91" s="6">
        <v>2007</v>
      </c>
      <c r="C91" s="4">
        <f>IF(COUNTIFS(mapbiomas_peru_collection_4_deforestation_crossing_biomes_political_level_2_poli4[territor_level_2_1],A91,mapbiomas_peru_collection_4_deforestation_crossing_biomes_political_level_2_poli4[2007],"&lt;&gt;")=0,"",SUMIFS(mapbiomas_peru_collection_4_deforestation_crossing_biomes_political_level_2_poli4[2007],mapbiomas_peru_collection_4_deforestation_crossing_biomes_political_level_2_poli4[territor_level_2_1],A91))</f>
        <v>146090</v>
      </c>
    </row>
    <row r="92" spans="1:3">
      <c r="A92" t="s">
        <v>10</v>
      </c>
      <c r="B92" s="6">
        <v>2008</v>
      </c>
      <c r="C92" s="4">
        <f>IF(COUNTIFS(mapbiomas_peru_collection_4_deforestation_crossing_biomes_political_level_2_poli4[territor_level_2_1],A92,mapbiomas_peru_collection_4_deforestation_crossing_biomes_political_level_2_poli4[2008],"&lt;&gt;")=0,"",SUMIFS(mapbiomas_peru_collection_4_deforestation_crossing_biomes_political_level_2_poli4[2008],mapbiomas_peru_collection_4_deforestation_crossing_biomes_political_level_2_poli4[territor_level_2_1],A92))</f>
        <v>155140</v>
      </c>
    </row>
    <row r="93" spans="1:3">
      <c r="A93" t="s">
        <v>10</v>
      </c>
      <c r="B93" s="6">
        <v>2009</v>
      </c>
      <c r="C93" s="4">
        <f>IF(COUNTIFS(mapbiomas_peru_collection_4_deforestation_crossing_biomes_political_level_2_poli4[territor_level_2_1],A93,mapbiomas_peru_collection_4_deforestation_crossing_biomes_political_level_2_poli4[2009],"&lt;&gt;")=0,"",SUMIFS(mapbiomas_peru_collection_4_deforestation_crossing_biomes_political_level_2_poli4[2009],mapbiomas_peru_collection_4_deforestation_crossing_biomes_political_level_2_poli4[territor_level_2_1],A93))</f>
        <v>142161</v>
      </c>
    </row>
    <row r="94" spans="1:3">
      <c r="A94" t="s">
        <v>10</v>
      </c>
      <c r="B94" s="6">
        <v>2010</v>
      </c>
      <c r="C94" s="4">
        <f>IF(COUNTIFS(mapbiomas_peru_collection_4_deforestation_crossing_biomes_political_level_2_poli4[territor_level_2_1],A94,mapbiomas_peru_collection_4_deforestation_crossing_biomes_political_level_2_poli4[2010],"&lt;&gt;")=0,"",SUMIFS(mapbiomas_peru_collection_4_deforestation_crossing_biomes_political_level_2_poli4[2010],mapbiomas_peru_collection_4_deforestation_crossing_biomes_political_level_2_poli4[territor_level_2_1],A94))</f>
        <v>162014</v>
      </c>
    </row>
    <row r="95" spans="1:3">
      <c r="A95" t="s">
        <v>10</v>
      </c>
      <c r="B95" s="6">
        <v>2011</v>
      </c>
      <c r="C95" s="4">
        <f>IF(COUNTIFS(mapbiomas_peru_collection_4_deforestation_crossing_biomes_political_level_2_poli4[territor_level_2_1],A95,mapbiomas_peru_collection_4_deforestation_crossing_biomes_political_level_2_poli4[2011],"&lt;&gt;")=0,"",SUMIFS(mapbiomas_peru_collection_4_deforestation_crossing_biomes_political_level_2_poli4[2011],mapbiomas_peru_collection_4_deforestation_crossing_biomes_political_level_2_poli4[territor_level_2_1],A95))</f>
        <v>156563</v>
      </c>
    </row>
    <row r="96" spans="1:3">
      <c r="A96" t="s">
        <v>10</v>
      </c>
      <c r="B96" s="6">
        <v>2012</v>
      </c>
      <c r="C96" s="4">
        <f>IF(COUNTIFS(mapbiomas_peru_collection_4_deforestation_crossing_biomes_political_level_2_poli4[territor_level_2_1],A96,mapbiomas_peru_collection_4_deforestation_crossing_biomes_political_level_2_poli4[2012],"&lt;&gt;")=0,"",SUMIFS(mapbiomas_peru_collection_4_deforestation_crossing_biomes_political_level_2_poli4[2012],mapbiomas_peru_collection_4_deforestation_crossing_biomes_political_level_2_poli4[territor_level_2_1],A96))</f>
        <v>154253</v>
      </c>
    </row>
    <row r="97" spans="1:3">
      <c r="A97" t="s">
        <v>10</v>
      </c>
      <c r="B97" s="6">
        <v>2013</v>
      </c>
      <c r="C97" s="4">
        <f>IF(COUNTIFS(mapbiomas_peru_collection_4_deforestation_crossing_biomes_political_level_2_poli4[territor_level_2_1],A97,mapbiomas_peru_collection_4_deforestation_crossing_biomes_political_level_2_poli4[2013],"&lt;&gt;")=0,"",SUMIFS(mapbiomas_peru_collection_4_deforestation_crossing_biomes_political_level_2_poli4[2013],mapbiomas_peru_collection_4_deforestation_crossing_biomes_political_level_2_poli4[territor_level_2_1],A97))</f>
        <v>252600</v>
      </c>
    </row>
    <row r="98" spans="1:3">
      <c r="A98" t="s">
        <v>10</v>
      </c>
      <c r="B98" s="6">
        <v>2014</v>
      </c>
      <c r="C98" s="4">
        <f>IF(COUNTIFS(mapbiomas_peru_collection_4_deforestation_crossing_biomes_political_level_2_poli4[territor_level_2_1],A98,mapbiomas_peru_collection_4_deforestation_crossing_biomes_political_level_2_poli4[2014],"&lt;&gt;")=0,"",SUMIFS(mapbiomas_peru_collection_4_deforestation_crossing_biomes_political_level_2_poli4[2014],mapbiomas_peru_collection_4_deforestation_crossing_biomes_political_level_2_poli4[territor_level_2_1],A98))</f>
        <v>96011</v>
      </c>
    </row>
    <row r="99" spans="1:3">
      <c r="A99" t="s">
        <v>10</v>
      </c>
      <c r="B99" s="6">
        <v>2015</v>
      </c>
      <c r="C99" s="4">
        <f>IF(COUNTIFS(mapbiomas_peru_collection_4_deforestation_crossing_biomes_political_level_2_poli4[territor_level_2_1],A99,mapbiomas_peru_collection_4_deforestation_crossing_biomes_political_level_2_poli4[2015],"&lt;&gt;")=0,"",SUMIFS(mapbiomas_peru_collection_4_deforestation_crossing_biomes_political_level_2_poli4[2015],mapbiomas_peru_collection_4_deforestation_crossing_biomes_political_level_2_poli4[territor_level_2_1],A99))</f>
        <v>108194</v>
      </c>
    </row>
    <row r="100" spans="1:3">
      <c r="A100" t="s">
        <v>10</v>
      </c>
      <c r="B100" s="6">
        <v>2016</v>
      </c>
      <c r="C100" s="4">
        <f>IF(COUNTIFS(mapbiomas_peru_collection_4_deforestation_crossing_biomes_political_level_2_poli4[territor_level_2_1],A100,mapbiomas_peru_collection_4_deforestation_crossing_biomes_political_level_2_poli4[2016],"&lt;&gt;")=0,"",SUMIFS(mapbiomas_peru_collection_4_deforestation_crossing_biomes_political_level_2_poli4[2016],mapbiomas_peru_collection_4_deforestation_crossing_biomes_political_level_2_poli4[territor_level_2_1],A100))</f>
        <v>197033</v>
      </c>
    </row>
    <row r="101" spans="1:3">
      <c r="A101" t="s">
        <v>10</v>
      </c>
      <c r="B101" s="6">
        <v>2017</v>
      </c>
      <c r="C101" s="4">
        <f>IF(COUNTIFS(mapbiomas_peru_collection_4_deforestation_crossing_biomes_political_level_2_poli4[territor_level_2_1],A101,mapbiomas_peru_collection_4_deforestation_crossing_biomes_political_level_2_poli4[2017],"&lt;&gt;")=0,"",SUMIFS(mapbiomas_peru_collection_4_deforestation_crossing_biomes_political_level_2_poli4[2017],mapbiomas_peru_collection_4_deforestation_crossing_biomes_political_level_2_poli4[territor_level_2_1],A101))</f>
        <v>221988</v>
      </c>
    </row>
    <row r="102" spans="1:3">
      <c r="A102" t="s">
        <v>10</v>
      </c>
      <c r="B102" s="6">
        <v>2018</v>
      </c>
      <c r="C102" s="4">
        <f>IF(COUNTIFS(mapbiomas_peru_collection_4_deforestation_crossing_biomes_political_level_2_poli4[territor_level_2_1],A102,mapbiomas_peru_collection_4_deforestation_crossing_biomes_political_level_2_poli4[2018],"&lt;&gt;")=0,"",SUMIFS(mapbiomas_peru_collection_4_deforestation_crossing_biomes_political_level_2_poli4[2018],mapbiomas_peru_collection_4_deforestation_crossing_biomes_political_level_2_poli4[territor_level_2_1],A102))</f>
        <v>129977.99999999999</v>
      </c>
    </row>
    <row r="103" spans="1:3">
      <c r="A103" t="s">
        <v>10</v>
      </c>
      <c r="B103" s="6">
        <v>2019</v>
      </c>
      <c r="C103" s="4">
        <f>IF(COUNTIFS(mapbiomas_peru_collection_4_deforestation_crossing_biomes_political_level_2_poli4[territor_level_2_1],A103,mapbiomas_peru_collection_4_deforestation_crossing_biomes_political_level_2_poli4[2019],"&lt;&gt;")=0,"",SUMIFS(mapbiomas_peru_collection_4_deforestation_crossing_biomes_political_level_2_poli4[2019],mapbiomas_peru_collection_4_deforestation_crossing_biomes_political_level_2_poli4[territor_level_2_1],A103))</f>
        <v>112401</v>
      </c>
    </row>
    <row r="104" spans="1:3">
      <c r="A104" t="s">
        <v>10</v>
      </c>
      <c r="B104" s="6">
        <v>2020</v>
      </c>
      <c r="C104" s="4">
        <f>IF(COUNTIFS(mapbiomas_peru_collection_4_deforestation_crossing_biomes_political_level_2_poli4[territor_level_2_1],A104,mapbiomas_peru_collection_4_deforestation_crossing_biomes_political_level_2_poli4[2020],"&lt;&gt;")=0,"",SUMIFS(mapbiomas_peru_collection_4_deforestation_crossing_biomes_political_level_2_poli4[2020],mapbiomas_peru_collection_4_deforestation_crossing_biomes_political_level_2_poli4[territor_level_2_1],A104))</f>
        <v>114048</v>
      </c>
    </row>
    <row r="105" spans="1:3">
      <c r="A105" t="s">
        <v>10</v>
      </c>
      <c r="B105" s="6">
        <v>2021</v>
      </c>
      <c r="C105" s="4">
        <f>IF(COUNTIFS(mapbiomas_peru_collection_4_deforestation_crossing_biomes_political_level_2_poli4[territor_level_2_1],A105,mapbiomas_peru_collection_4_deforestation_crossing_biomes_political_level_2_poli4[2021],"&lt;&gt;")=0,"",SUMIFS(mapbiomas_peru_collection_4_deforestation_crossing_biomes_political_level_2_poli4[2021],mapbiomas_peru_collection_4_deforestation_crossing_biomes_political_level_2_poli4[territor_level_2_1],A105))</f>
        <v>113550</v>
      </c>
    </row>
    <row r="106" spans="1:3">
      <c r="A106" t="s">
        <v>10</v>
      </c>
      <c r="B106" s="6">
        <v>2022</v>
      </c>
      <c r="C106" s="4">
        <f>IF(COUNTIFS(mapbiomas_peru_collection_4_deforestation_crossing_biomes_political_level_2_poli4[territor_level_2_1],A106,mapbiomas_peru_collection_4_deforestation_crossing_biomes_political_level_2_poli4[2022],"&lt;&gt;")=0,"",SUMIFS(mapbiomas_peru_collection_4_deforestation_crossing_biomes_political_level_2_poli4[2022],mapbiomas_peru_collection_4_deforestation_crossing_biomes_political_level_2_poli4[territor_level_2_1],A106))</f>
        <v>180908</v>
      </c>
    </row>
    <row r="107" spans="1:3">
      <c r="A107" t="s">
        <v>10</v>
      </c>
      <c r="B107" s="6">
        <v>2023</v>
      </c>
      <c r="C107" s="4">
        <f>IF(COUNTIFS(mapbiomas_peru_collection_4_deforestation_crossing_biomes_political_level_2_poli4[territor_level_2_1],A107,mapbiomas_peru_collection_4_deforestation_crossing_biomes_political_level_2_poli4[2023],"&lt;&gt;")=0,"",SUMIFS(mapbiomas_peru_collection_4_deforestation_crossing_biomes_political_level_2_poli4[2023],mapbiomas_peru_collection_4_deforestation_crossing_biomes_political_level_2_poli4[territor_level_2_1],A107))</f>
        <v>346030</v>
      </c>
    </row>
    <row r="108" spans="1:3">
      <c r="A108" t="s">
        <v>10</v>
      </c>
      <c r="B108" s="6">
        <v>2024</v>
      </c>
      <c r="C108" s="4">
        <f>IF(COUNTIFS(mapbiomas_peru_collection_4_deforestation_crossing_biomes_political_level_2_poli4[territor_level_2_1],A108,mapbiomas_peru_collection_4_deforestation_crossing_biomes_political_level_2_poli4[2024],"&lt;&gt;")=0,"",SUMIFS(mapbiomas_peru_collection_4_deforestation_crossing_biomes_political_level_2_poli4[2024],mapbiomas_peru_collection_4_deforestation_crossing_biomes_political_level_2_poli4[territor_level_2_1],A108))</f>
        <v>205773</v>
      </c>
    </row>
    <row r="109" spans="1:3">
      <c r="A109" t="s">
        <v>10</v>
      </c>
      <c r="B109" s="6">
        <v>2025</v>
      </c>
      <c r="C109" s="4">
        <f>IF(COUNTIFS(mapbiomas_peru_collection_4_deforestation_crossing_biomes_political_level_2_poli4[territor_level_2_1],A109,mapbiomas_peru_collection_4_deforestation_crossing_biomes_political_level_2_poli4[2025],"&lt;&gt;")=0,"",SUMIFS(mapbiomas_peru_collection_4_deforestation_crossing_biomes_political_level_2_poli4[2025],mapbiomas_peru_collection_4_deforestation_crossing_biomes_political_level_2_poli4[territor_level_2_1],A109))</f>
        <v>216082</v>
      </c>
    </row>
    <row r="110" spans="1:3">
      <c r="A110" t="s">
        <v>181</v>
      </c>
      <c r="B110" s="6">
        <v>1990</v>
      </c>
      <c r="C110" s="4">
        <f>IF(COUNTIFS(mapbiomas_peru_collection_4_deforestation_crossing_biomes_political_level_2_poli4[territor_level_2_1],A110,mapbiomas_peru_collection_4_deforestation_crossing_biomes_political_level_2_poli4[1990],"&lt;&gt;")=0,"",SUMIFS(mapbiomas_peru_collection_4_deforestation_crossing_biomes_political_level_2_poli4[1990],mapbiomas_peru_collection_4_deforestation_crossing_biomes_political_level_2_poli4[territor_level_2_1],A110))</f>
        <v>1456992.5999999999</v>
      </c>
    </row>
    <row r="111" spans="1:3">
      <c r="A111" t="s">
        <v>181</v>
      </c>
      <c r="B111" s="6">
        <v>1991</v>
      </c>
      <c r="C111" s="4">
        <f>IF(COUNTIFS(mapbiomas_peru_collection_4_deforestation_crossing_biomes_political_level_2_poli4[territor_level_2_1],A111,mapbiomas_peru_collection_4_deforestation_crossing_biomes_political_level_2_poli4[1991],"&lt;&gt;")=0,"",SUMIFS(mapbiomas_peru_collection_4_deforestation_crossing_biomes_political_level_2_poli4[1991],mapbiomas_peru_collection_4_deforestation_crossing_biomes_political_level_2_poli4[territor_level_2_1],A111))</f>
        <v>2927600</v>
      </c>
    </row>
    <row r="112" spans="1:3">
      <c r="A112" t="s">
        <v>181</v>
      </c>
      <c r="B112" s="6">
        <v>1992</v>
      </c>
      <c r="C112" s="4">
        <f>IF(COUNTIFS(mapbiomas_peru_collection_4_deforestation_crossing_biomes_political_level_2_poli4[territor_level_2_1],A112,mapbiomas_peru_collection_4_deforestation_crossing_biomes_political_level_2_poli4[1992],"&lt;&gt;")=0,"",SUMIFS(mapbiomas_peru_collection_4_deforestation_crossing_biomes_political_level_2_poli4[1992],mapbiomas_peru_collection_4_deforestation_crossing_biomes_political_level_2_poli4[territor_level_2_1],A112))</f>
        <v>371657</v>
      </c>
    </row>
    <row r="113" spans="1:3">
      <c r="A113" t="s">
        <v>181</v>
      </c>
      <c r="B113" s="6">
        <v>1993</v>
      </c>
      <c r="C113" s="4">
        <f>IF(COUNTIFS(mapbiomas_peru_collection_4_deforestation_crossing_biomes_political_level_2_poli4[territor_level_2_1],A113,mapbiomas_peru_collection_4_deforestation_crossing_biomes_political_level_2_poli4[1993],"&lt;&gt;")=0,"",SUMIFS(mapbiomas_peru_collection_4_deforestation_crossing_biomes_political_level_2_poli4[1993],mapbiomas_peru_collection_4_deforestation_crossing_biomes_political_level_2_poli4[territor_level_2_1],A113))</f>
        <v>246089</v>
      </c>
    </row>
    <row r="114" spans="1:3">
      <c r="A114" t="s">
        <v>181</v>
      </c>
      <c r="B114" s="6">
        <v>1994</v>
      </c>
      <c r="C114" s="4">
        <f>IF(COUNTIFS(mapbiomas_peru_collection_4_deforestation_crossing_biomes_political_level_2_poli4[territor_level_2_1],A114,mapbiomas_peru_collection_4_deforestation_crossing_biomes_political_level_2_poli4[1994],"&lt;&gt;")=0,"",SUMIFS(mapbiomas_peru_collection_4_deforestation_crossing_biomes_political_level_2_poli4[1994],mapbiomas_peru_collection_4_deforestation_crossing_biomes_political_level_2_poli4[territor_level_2_1],A114))</f>
        <v>387701</v>
      </c>
    </row>
    <row r="115" spans="1:3">
      <c r="A115" t="s">
        <v>181</v>
      </c>
      <c r="B115" s="6">
        <v>1995</v>
      </c>
      <c r="C115" s="4">
        <f>IF(COUNTIFS(mapbiomas_peru_collection_4_deforestation_crossing_biomes_political_level_2_poli4[territor_level_2_1],A115,mapbiomas_peru_collection_4_deforestation_crossing_biomes_political_level_2_poli4[1995],"&lt;&gt;")=0,"",SUMIFS(mapbiomas_peru_collection_4_deforestation_crossing_biomes_political_level_2_poli4[1995],mapbiomas_peru_collection_4_deforestation_crossing_biomes_political_level_2_poli4[territor_level_2_1],A115))</f>
        <v>83884</v>
      </c>
    </row>
    <row r="116" spans="1:3">
      <c r="A116" t="s">
        <v>181</v>
      </c>
      <c r="B116" s="6">
        <v>1996</v>
      </c>
      <c r="C116" s="4">
        <f>IF(COUNTIFS(mapbiomas_peru_collection_4_deforestation_crossing_biomes_political_level_2_poli4[territor_level_2_1],A116,mapbiomas_peru_collection_4_deforestation_crossing_biomes_political_level_2_poli4[1996],"&lt;&gt;")=0,"",SUMIFS(mapbiomas_peru_collection_4_deforestation_crossing_biomes_political_level_2_poli4[1996],mapbiomas_peru_collection_4_deforestation_crossing_biomes_political_level_2_poli4[territor_level_2_1],A116))</f>
        <v>2067000</v>
      </c>
    </row>
    <row r="117" spans="1:3">
      <c r="A117" t="s">
        <v>181</v>
      </c>
      <c r="B117" s="6">
        <v>1997</v>
      </c>
      <c r="C117" s="4">
        <f>IF(COUNTIFS(mapbiomas_peru_collection_4_deforestation_crossing_biomes_political_level_2_poli4[territor_level_2_1],A117,mapbiomas_peru_collection_4_deforestation_crossing_biomes_political_level_2_poli4[1997],"&lt;&gt;")=0,"",SUMIFS(mapbiomas_peru_collection_4_deforestation_crossing_biomes_political_level_2_poli4[1997],mapbiomas_peru_collection_4_deforestation_crossing_biomes_political_level_2_poli4[territor_level_2_1],A117))</f>
        <v>1551970</v>
      </c>
    </row>
    <row r="118" spans="1:3">
      <c r="A118" t="s">
        <v>181</v>
      </c>
      <c r="B118" s="6">
        <v>1998</v>
      </c>
      <c r="C118" s="4">
        <f>IF(COUNTIFS(mapbiomas_peru_collection_4_deforestation_crossing_biomes_political_level_2_poli4[territor_level_2_1],A118,mapbiomas_peru_collection_4_deforestation_crossing_biomes_political_level_2_poli4[1998],"&lt;&gt;")=0,"",SUMIFS(mapbiomas_peru_collection_4_deforestation_crossing_biomes_political_level_2_poli4[1998],mapbiomas_peru_collection_4_deforestation_crossing_biomes_political_level_2_poli4[territor_level_2_1],A118))</f>
        <v>1498360</v>
      </c>
    </row>
    <row r="119" spans="1:3">
      <c r="A119" t="s">
        <v>181</v>
      </c>
      <c r="B119" s="6">
        <v>1999</v>
      </c>
      <c r="C119" s="4">
        <f>IF(COUNTIFS(mapbiomas_peru_collection_4_deforestation_crossing_biomes_political_level_2_poli4[territor_level_2_1],A119,mapbiomas_peru_collection_4_deforestation_crossing_biomes_political_level_2_poli4[1999],"&lt;&gt;")=0,"",SUMIFS(mapbiomas_peru_collection_4_deforestation_crossing_biomes_political_level_2_poli4[1999],mapbiomas_peru_collection_4_deforestation_crossing_biomes_political_level_2_poli4[territor_level_2_1],A119))</f>
        <v>1968050</v>
      </c>
    </row>
    <row r="120" spans="1:3">
      <c r="A120" t="s">
        <v>181</v>
      </c>
      <c r="B120" s="6">
        <v>2000</v>
      </c>
      <c r="C120" s="4">
        <f>IF(COUNTIFS(mapbiomas_peru_collection_4_deforestation_crossing_biomes_political_level_2_poli4[territor_level_2_1],A120,mapbiomas_peru_collection_4_deforestation_crossing_biomes_political_level_2_poli4[2000],"&lt;&gt;")=0,"",SUMIFS(mapbiomas_peru_collection_4_deforestation_crossing_biomes_political_level_2_poli4[2000],mapbiomas_peru_collection_4_deforestation_crossing_biomes_political_level_2_poli4[territor_level_2_1],A120))</f>
        <v>962790</v>
      </c>
    </row>
    <row r="121" spans="1:3">
      <c r="A121" t="s">
        <v>181</v>
      </c>
      <c r="B121" s="6">
        <v>2001</v>
      </c>
      <c r="C121" s="4">
        <f>IF(COUNTIFS(mapbiomas_peru_collection_4_deforestation_crossing_biomes_political_level_2_poli4[territor_level_2_1],A121,mapbiomas_peru_collection_4_deforestation_crossing_biomes_political_level_2_poli4[2001],"&lt;&gt;")=0,"",SUMIFS(mapbiomas_peru_collection_4_deforestation_crossing_biomes_political_level_2_poli4[2001],mapbiomas_peru_collection_4_deforestation_crossing_biomes_political_level_2_poli4[territor_level_2_1],A121))</f>
        <v>777120</v>
      </c>
    </row>
    <row r="122" spans="1:3">
      <c r="A122" t="s">
        <v>181</v>
      </c>
      <c r="B122" s="6">
        <v>2002</v>
      </c>
      <c r="C122" s="4">
        <f>IF(COUNTIFS(mapbiomas_peru_collection_4_deforestation_crossing_biomes_political_level_2_poli4[territor_level_2_1],A122,mapbiomas_peru_collection_4_deforestation_crossing_biomes_political_level_2_poli4[2002],"&lt;&gt;")=0,"",SUMIFS(mapbiomas_peru_collection_4_deforestation_crossing_biomes_political_level_2_poli4[2002],mapbiomas_peru_collection_4_deforestation_crossing_biomes_political_level_2_poli4[territor_level_2_1],A122))</f>
        <v>922180</v>
      </c>
    </row>
    <row r="123" spans="1:3">
      <c r="A123" t="s">
        <v>181</v>
      </c>
      <c r="B123" s="6">
        <v>2003</v>
      </c>
      <c r="C123" s="4">
        <f>IF(COUNTIFS(mapbiomas_peru_collection_4_deforestation_crossing_biomes_political_level_2_poli4[territor_level_2_1],A123,mapbiomas_peru_collection_4_deforestation_crossing_biomes_political_level_2_poli4[2003],"&lt;&gt;")=0,"",SUMIFS(mapbiomas_peru_collection_4_deforestation_crossing_biomes_political_level_2_poli4[2003],mapbiomas_peru_collection_4_deforestation_crossing_biomes_political_level_2_poli4[territor_level_2_1],A123))</f>
        <v>1264660</v>
      </c>
    </row>
    <row r="124" spans="1:3">
      <c r="A124" t="s">
        <v>181</v>
      </c>
      <c r="B124" s="6">
        <v>2004</v>
      </c>
      <c r="C124" s="4">
        <f>IF(COUNTIFS(mapbiomas_peru_collection_4_deforestation_crossing_biomes_political_level_2_poli4[territor_level_2_1],A124,mapbiomas_peru_collection_4_deforestation_crossing_biomes_political_level_2_poli4[2004],"&lt;&gt;")=0,"",SUMIFS(mapbiomas_peru_collection_4_deforestation_crossing_biomes_political_level_2_poli4[2004],mapbiomas_peru_collection_4_deforestation_crossing_biomes_political_level_2_poli4[territor_level_2_1],A124))</f>
        <v>984360</v>
      </c>
    </row>
    <row r="125" spans="1:3">
      <c r="A125" t="s">
        <v>181</v>
      </c>
      <c r="B125" s="6">
        <v>2005</v>
      </c>
      <c r="C125" s="4">
        <f>IF(COUNTIFS(mapbiomas_peru_collection_4_deforestation_crossing_biomes_political_level_2_poli4[territor_level_2_1],A125,mapbiomas_peru_collection_4_deforestation_crossing_biomes_political_level_2_poli4[2005],"&lt;&gt;")=0,"",SUMIFS(mapbiomas_peru_collection_4_deforestation_crossing_biomes_political_level_2_poli4[2005],mapbiomas_peru_collection_4_deforestation_crossing_biomes_political_level_2_poli4[territor_level_2_1],A125))</f>
        <v>772550</v>
      </c>
    </row>
    <row r="126" spans="1:3">
      <c r="A126" t="s">
        <v>181</v>
      </c>
      <c r="B126" s="6">
        <v>2006</v>
      </c>
      <c r="C126" s="4">
        <f>IF(COUNTIFS(mapbiomas_peru_collection_4_deforestation_crossing_biomes_political_level_2_poli4[territor_level_2_1],A126,mapbiomas_peru_collection_4_deforestation_crossing_biomes_political_level_2_poli4[2006],"&lt;&gt;")=0,"",SUMIFS(mapbiomas_peru_collection_4_deforestation_crossing_biomes_political_level_2_poli4[2006],mapbiomas_peru_collection_4_deforestation_crossing_biomes_political_level_2_poli4[territor_level_2_1],A126))</f>
        <v>1137070</v>
      </c>
    </row>
    <row r="127" spans="1:3">
      <c r="A127" t="s">
        <v>181</v>
      </c>
      <c r="B127" s="6">
        <v>2007</v>
      </c>
      <c r="C127" s="4">
        <f>IF(COUNTIFS(mapbiomas_peru_collection_4_deforestation_crossing_biomes_political_level_2_poli4[territor_level_2_1],A127,mapbiomas_peru_collection_4_deforestation_crossing_biomes_political_level_2_poli4[2007],"&lt;&gt;")=0,"",SUMIFS(mapbiomas_peru_collection_4_deforestation_crossing_biomes_political_level_2_poli4[2007],mapbiomas_peru_collection_4_deforestation_crossing_biomes_political_level_2_poli4[territor_level_2_1],A127))</f>
        <v>1388610</v>
      </c>
    </row>
    <row r="128" spans="1:3">
      <c r="A128" t="s">
        <v>181</v>
      </c>
      <c r="B128" s="6">
        <v>2008</v>
      </c>
      <c r="C128" s="4">
        <f>IF(COUNTIFS(mapbiomas_peru_collection_4_deforestation_crossing_biomes_political_level_2_poli4[territor_level_2_1],A128,mapbiomas_peru_collection_4_deforestation_crossing_biomes_political_level_2_poli4[2008],"&lt;&gt;")=0,"",SUMIFS(mapbiomas_peru_collection_4_deforestation_crossing_biomes_political_level_2_poli4[2008],mapbiomas_peru_collection_4_deforestation_crossing_biomes_political_level_2_poli4[territor_level_2_1],A128))</f>
        <v>681370</v>
      </c>
    </row>
    <row r="129" spans="1:3">
      <c r="A129" t="s">
        <v>181</v>
      </c>
      <c r="B129" s="6">
        <v>2009</v>
      </c>
      <c r="C129" s="4">
        <f>IF(COUNTIFS(mapbiomas_peru_collection_4_deforestation_crossing_biomes_political_level_2_poli4[territor_level_2_1],A129,mapbiomas_peru_collection_4_deforestation_crossing_biomes_political_level_2_poli4[2009],"&lt;&gt;")=0,"",SUMIFS(mapbiomas_peru_collection_4_deforestation_crossing_biomes_political_level_2_poli4[2009],mapbiomas_peru_collection_4_deforestation_crossing_biomes_political_level_2_poli4[territor_level_2_1],A129))</f>
        <v>1870160</v>
      </c>
    </row>
    <row r="130" spans="1:3">
      <c r="A130" t="s">
        <v>181</v>
      </c>
      <c r="B130" s="6">
        <v>2010</v>
      </c>
      <c r="C130" s="4">
        <f>IF(COUNTIFS(mapbiomas_peru_collection_4_deforestation_crossing_biomes_political_level_2_poli4[territor_level_2_1],A130,mapbiomas_peru_collection_4_deforestation_crossing_biomes_political_level_2_poli4[2010],"&lt;&gt;")=0,"",SUMIFS(mapbiomas_peru_collection_4_deforestation_crossing_biomes_political_level_2_poli4[2010],mapbiomas_peru_collection_4_deforestation_crossing_biomes_political_level_2_poli4[territor_level_2_1],A130))</f>
        <v>1244680</v>
      </c>
    </row>
    <row r="131" spans="1:3">
      <c r="A131" t="s">
        <v>181</v>
      </c>
      <c r="B131" s="6">
        <v>2011</v>
      </c>
      <c r="C131" s="4">
        <f>IF(COUNTIFS(mapbiomas_peru_collection_4_deforestation_crossing_biomes_political_level_2_poli4[territor_level_2_1],A131,mapbiomas_peru_collection_4_deforestation_crossing_biomes_political_level_2_poli4[2011],"&lt;&gt;")=0,"",SUMIFS(mapbiomas_peru_collection_4_deforestation_crossing_biomes_political_level_2_poli4[2011],mapbiomas_peru_collection_4_deforestation_crossing_biomes_political_level_2_poli4[territor_level_2_1],A131))</f>
        <v>1147820</v>
      </c>
    </row>
    <row r="132" spans="1:3">
      <c r="A132" t="s">
        <v>181</v>
      </c>
      <c r="B132" s="6">
        <v>2012</v>
      </c>
      <c r="C132" s="4">
        <f>IF(COUNTIFS(mapbiomas_peru_collection_4_deforestation_crossing_biomes_political_level_2_poli4[territor_level_2_1],A132,mapbiomas_peru_collection_4_deforestation_crossing_biomes_political_level_2_poli4[2012],"&lt;&gt;")=0,"",SUMIFS(mapbiomas_peru_collection_4_deforestation_crossing_biomes_political_level_2_poli4[2012],mapbiomas_peru_collection_4_deforestation_crossing_biomes_political_level_2_poli4[territor_level_2_1],A132))</f>
        <v>1036560</v>
      </c>
    </row>
    <row r="133" spans="1:3">
      <c r="A133" t="s">
        <v>181</v>
      </c>
      <c r="B133" s="6">
        <v>2013</v>
      </c>
      <c r="C133" s="4">
        <f>IF(COUNTIFS(mapbiomas_peru_collection_4_deforestation_crossing_biomes_political_level_2_poli4[territor_level_2_1],A133,mapbiomas_peru_collection_4_deforestation_crossing_biomes_political_level_2_poli4[2013],"&lt;&gt;")=0,"",SUMIFS(mapbiomas_peru_collection_4_deforestation_crossing_biomes_political_level_2_poli4[2013],mapbiomas_peru_collection_4_deforestation_crossing_biomes_political_level_2_poli4[territor_level_2_1],A133))</f>
        <v>1245190</v>
      </c>
    </row>
    <row r="134" spans="1:3">
      <c r="A134" t="s">
        <v>181</v>
      </c>
      <c r="B134" s="6">
        <v>2014</v>
      </c>
      <c r="C134" s="4">
        <f>IF(COUNTIFS(mapbiomas_peru_collection_4_deforestation_crossing_biomes_political_level_2_poli4[territor_level_2_1],A134,mapbiomas_peru_collection_4_deforestation_crossing_biomes_political_level_2_poli4[2014],"&lt;&gt;")=0,"",SUMIFS(mapbiomas_peru_collection_4_deforestation_crossing_biomes_political_level_2_poli4[2014],mapbiomas_peru_collection_4_deforestation_crossing_biomes_political_level_2_poli4[territor_level_2_1],A134))</f>
        <v>834170</v>
      </c>
    </row>
    <row r="135" spans="1:3">
      <c r="A135" t="s">
        <v>181</v>
      </c>
      <c r="B135" s="6">
        <v>2015</v>
      </c>
      <c r="C135" s="4">
        <f>IF(COUNTIFS(mapbiomas_peru_collection_4_deforestation_crossing_biomes_political_level_2_poli4[territor_level_2_1],A135,mapbiomas_peru_collection_4_deforestation_crossing_biomes_political_level_2_poli4[2015],"&lt;&gt;")=0,"",SUMIFS(mapbiomas_peru_collection_4_deforestation_crossing_biomes_political_level_2_poli4[2015],mapbiomas_peru_collection_4_deforestation_crossing_biomes_political_level_2_poli4[territor_level_2_1],A135))</f>
        <v>816440</v>
      </c>
    </row>
    <row r="136" spans="1:3">
      <c r="A136" t="s">
        <v>181</v>
      </c>
      <c r="B136" s="6">
        <v>2016</v>
      </c>
      <c r="C136" s="4">
        <f>IF(COUNTIFS(mapbiomas_peru_collection_4_deforestation_crossing_biomes_political_level_2_poli4[territor_level_2_1],A136,mapbiomas_peru_collection_4_deforestation_crossing_biomes_political_level_2_poli4[2016],"&lt;&gt;")=0,"",SUMIFS(mapbiomas_peru_collection_4_deforestation_crossing_biomes_political_level_2_poli4[2016],mapbiomas_peru_collection_4_deforestation_crossing_biomes_political_level_2_poli4[territor_level_2_1],A136))</f>
        <v>1638280</v>
      </c>
    </row>
    <row r="137" spans="1:3">
      <c r="A137" t="s">
        <v>181</v>
      </c>
      <c r="B137" s="6">
        <v>2017</v>
      </c>
      <c r="C137" s="4">
        <f>IF(COUNTIFS(mapbiomas_peru_collection_4_deforestation_crossing_biomes_political_level_2_poli4[territor_level_2_1],A137,mapbiomas_peru_collection_4_deforestation_crossing_biomes_political_level_2_poli4[2017],"&lt;&gt;")=0,"",SUMIFS(mapbiomas_peru_collection_4_deforestation_crossing_biomes_political_level_2_poli4[2017],mapbiomas_peru_collection_4_deforestation_crossing_biomes_political_level_2_poli4[territor_level_2_1],A137))</f>
        <v>1337990</v>
      </c>
    </row>
    <row r="138" spans="1:3">
      <c r="A138" t="s">
        <v>181</v>
      </c>
      <c r="B138" s="6">
        <v>2018</v>
      </c>
      <c r="C138" s="4">
        <f>IF(COUNTIFS(mapbiomas_peru_collection_4_deforestation_crossing_biomes_political_level_2_poli4[territor_level_2_1],A138,mapbiomas_peru_collection_4_deforestation_crossing_biomes_political_level_2_poli4[2018],"&lt;&gt;")=0,"",SUMIFS(mapbiomas_peru_collection_4_deforestation_crossing_biomes_political_level_2_poli4[2018],mapbiomas_peru_collection_4_deforestation_crossing_biomes_political_level_2_poli4[territor_level_2_1],A138))</f>
        <v>1492300</v>
      </c>
    </row>
    <row r="139" spans="1:3">
      <c r="A139" t="s">
        <v>181</v>
      </c>
      <c r="B139" s="6">
        <v>2019</v>
      </c>
      <c r="C139" s="4">
        <f>IF(COUNTIFS(mapbiomas_peru_collection_4_deforestation_crossing_biomes_political_level_2_poli4[territor_level_2_1],A139,mapbiomas_peru_collection_4_deforestation_crossing_biomes_political_level_2_poli4[2019],"&lt;&gt;")=0,"",SUMIFS(mapbiomas_peru_collection_4_deforestation_crossing_biomes_political_level_2_poli4[2019],mapbiomas_peru_collection_4_deforestation_crossing_biomes_political_level_2_poli4[territor_level_2_1],A139))</f>
        <v>1421250</v>
      </c>
    </row>
    <row r="140" spans="1:3">
      <c r="A140" t="s">
        <v>181</v>
      </c>
      <c r="B140" s="6">
        <v>2020</v>
      </c>
      <c r="C140" s="4">
        <f>IF(COUNTIFS(mapbiomas_peru_collection_4_deforestation_crossing_biomes_political_level_2_poli4[territor_level_2_1],A140,mapbiomas_peru_collection_4_deforestation_crossing_biomes_political_level_2_poli4[2020],"&lt;&gt;")=0,"",SUMIFS(mapbiomas_peru_collection_4_deforestation_crossing_biomes_political_level_2_poli4[2020],mapbiomas_peru_collection_4_deforestation_crossing_biomes_political_level_2_poli4[territor_level_2_1],A140))</f>
        <v>1856810</v>
      </c>
    </row>
    <row r="141" spans="1:3">
      <c r="A141" t="s">
        <v>181</v>
      </c>
      <c r="B141" s="6">
        <v>2021</v>
      </c>
      <c r="C141" s="4">
        <f>IF(COUNTIFS(mapbiomas_peru_collection_4_deforestation_crossing_biomes_political_level_2_poli4[territor_level_2_1],A141,mapbiomas_peru_collection_4_deforestation_crossing_biomes_political_level_2_poli4[2021],"&lt;&gt;")=0,"",SUMIFS(mapbiomas_peru_collection_4_deforestation_crossing_biomes_political_level_2_poli4[2021],mapbiomas_peru_collection_4_deforestation_crossing_biomes_political_level_2_poli4[territor_level_2_1],A141))</f>
        <v>1062160</v>
      </c>
    </row>
    <row r="142" spans="1:3">
      <c r="A142" t="s">
        <v>181</v>
      </c>
      <c r="B142" s="6">
        <v>2022</v>
      </c>
      <c r="C142" s="4">
        <f>IF(COUNTIFS(mapbiomas_peru_collection_4_deforestation_crossing_biomes_political_level_2_poli4[territor_level_2_1],A142,mapbiomas_peru_collection_4_deforestation_crossing_biomes_political_level_2_poli4[2022],"&lt;&gt;")=0,"",SUMIFS(mapbiomas_peru_collection_4_deforestation_crossing_biomes_political_level_2_poli4[2022],mapbiomas_peru_collection_4_deforestation_crossing_biomes_political_level_2_poli4[territor_level_2_1],A142))</f>
        <v>816850</v>
      </c>
    </row>
    <row r="143" spans="1:3">
      <c r="A143" t="s">
        <v>181</v>
      </c>
      <c r="B143" s="6">
        <v>2023</v>
      </c>
      <c r="C143" s="4">
        <f>IF(COUNTIFS(mapbiomas_peru_collection_4_deforestation_crossing_biomes_political_level_2_poli4[territor_level_2_1],A143,mapbiomas_peru_collection_4_deforestation_crossing_biomes_political_level_2_poli4[2023],"&lt;&gt;")=0,"",SUMIFS(mapbiomas_peru_collection_4_deforestation_crossing_biomes_political_level_2_poli4[2023],mapbiomas_peru_collection_4_deforestation_crossing_biomes_political_level_2_poli4[territor_level_2_1],A143))</f>
        <v>1229180</v>
      </c>
    </row>
    <row r="144" spans="1:3">
      <c r="A144" t="s">
        <v>181</v>
      </c>
      <c r="B144" s="6">
        <v>2024</v>
      </c>
      <c r="C144" s="4">
        <f>IF(COUNTIFS(mapbiomas_peru_collection_4_deforestation_crossing_biomes_political_level_2_poli4[territor_level_2_1],A144,mapbiomas_peru_collection_4_deforestation_crossing_biomes_political_level_2_poli4[2024],"&lt;&gt;")=0,"",SUMIFS(mapbiomas_peru_collection_4_deforestation_crossing_biomes_political_level_2_poli4[2024],mapbiomas_peru_collection_4_deforestation_crossing_biomes_political_level_2_poli4[territor_level_2_1],A144))</f>
        <v>1415550</v>
      </c>
    </row>
    <row r="145" spans="1:3">
      <c r="A145" t="s">
        <v>181</v>
      </c>
      <c r="B145" s="6">
        <v>2025</v>
      </c>
      <c r="C145" s="4">
        <f>IF(COUNTIFS(mapbiomas_peru_collection_4_deforestation_crossing_biomes_political_level_2_poli4[territor_level_2_1],A145,mapbiomas_peru_collection_4_deforestation_crossing_biomes_political_level_2_poli4[2025],"&lt;&gt;")=0,"",SUMIFS(mapbiomas_peru_collection_4_deforestation_crossing_biomes_political_level_2_poli4[2025],mapbiomas_peru_collection_4_deforestation_crossing_biomes_political_level_2_poli4[territor_level_2_1],A145))</f>
        <v>570870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F0CC9-15C2-4F9B-9C4D-065921B628E7}">
  <dimension ref="A1:D281"/>
  <sheetViews>
    <sheetView workbookViewId="0"/>
  </sheetViews>
  <sheetFormatPr defaultRowHeight="15"/>
  <cols>
    <col min="2" max="2" width="12.140625" customWidth="1"/>
    <col min="4" max="4" width="10.42578125" style="4" customWidth="1"/>
  </cols>
  <sheetData>
    <row r="1" spans="1:4">
      <c r="A1" t="s">
        <v>17</v>
      </c>
      <c r="B1" t="s">
        <v>219</v>
      </c>
      <c r="C1" t="s">
        <v>220</v>
      </c>
      <c r="D1" s="4" t="s">
        <v>221</v>
      </c>
    </row>
    <row r="2" spans="1:4">
      <c r="A2" t="str">
        <f>LOSS_VEGETATION!$B$2</f>
        <v>Andes</v>
      </c>
      <c r="B2" t="str">
        <f>LOSS_VEGETATION!$AB$2</f>
        <v>Pérdida de vegetación primaria</v>
      </c>
      <c r="C2">
        <v>1990</v>
      </c>
      <c r="D2" s="4">
        <f>IF(LOSS_VEGETATION!$AC$2="","",LOSS_VEGETATION!$AC$2)</f>
        <v>9243837</v>
      </c>
    </row>
    <row r="3" spans="1:4">
      <c r="A3" t="str">
        <f>LOSS_VEGETATION!$B$2</f>
        <v>Andes</v>
      </c>
      <c r="B3" t="str">
        <f>LOSS_VEGETATION!$AB$2</f>
        <v>Pérdida de vegetación primaria</v>
      </c>
      <c r="C3">
        <v>1991</v>
      </c>
      <c r="D3" s="4">
        <f>IF(LOSS_VEGETATION!$AD$2="","",LOSS_VEGETATION!$AD$2)</f>
        <v>4954300</v>
      </c>
    </row>
    <row r="4" spans="1:4">
      <c r="A4" t="str">
        <f>LOSS_VEGETATION!$B$2</f>
        <v>Andes</v>
      </c>
      <c r="B4" t="str">
        <f>LOSS_VEGETATION!$AB$2</f>
        <v>Pérdida de vegetación primaria</v>
      </c>
      <c r="C4">
        <v>1992</v>
      </c>
      <c r="D4" s="4">
        <f>IF(LOSS_VEGETATION!$AE$2="","",LOSS_VEGETATION!$AE$2)</f>
        <v>4430400</v>
      </c>
    </row>
    <row r="5" spans="1:4">
      <c r="A5" t="str">
        <f>LOSS_VEGETATION!$B$2</f>
        <v>Andes</v>
      </c>
      <c r="B5" t="str">
        <f>LOSS_VEGETATION!$AB$2</f>
        <v>Pérdida de vegetación primaria</v>
      </c>
      <c r="C5">
        <v>1993</v>
      </c>
      <c r="D5" s="4">
        <f>IF(LOSS_VEGETATION!$AF$2="","",LOSS_VEGETATION!$AF$2)</f>
        <v>6295400</v>
      </c>
    </row>
    <row r="6" spans="1:4">
      <c r="A6" t="str">
        <f>LOSS_VEGETATION!$B$2</f>
        <v>Andes</v>
      </c>
      <c r="B6" t="str">
        <f>LOSS_VEGETATION!$AB$2</f>
        <v>Pérdida de vegetación primaria</v>
      </c>
      <c r="C6">
        <v>1994</v>
      </c>
      <c r="D6" s="4">
        <f>IF(LOSS_VEGETATION!$AG$2="","",LOSS_VEGETATION!$AG$2)</f>
        <v>4097600</v>
      </c>
    </row>
    <row r="7" spans="1:4">
      <c r="A7" t="str">
        <f>LOSS_VEGETATION!$B$2</f>
        <v>Andes</v>
      </c>
      <c r="B7" t="str">
        <f>LOSS_VEGETATION!$AB$2</f>
        <v>Pérdida de vegetación primaria</v>
      </c>
      <c r="C7">
        <v>1995</v>
      </c>
      <c r="D7" s="4">
        <f>IF(LOSS_VEGETATION!$AH$2="","",LOSS_VEGETATION!$AH$2)</f>
        <v>3780100</v>
      </c>
    </row>
    <row r="8" spans="1:4">
      <c r="A8" t="str">
        <f>LOSS_VEGETATION!$B$2</f>
        <v>Andes</v>
      </c>
      <c r="B8" t="str">
        <f>LOSS_VEGETATION!$AB$2</f>
        <v>Pérdida de vegetación primaria</v>
      </c>
      <c r="C8">
        <v>1996</v>
      </c>
      <c r="D8" s="4">
        <f>IF(LOSS_VEGETATION!$AI$2="","",LOSS_VEGETATION!$AI$2)</f>
        <v>4672700</v>
      </c>
    </row>
    <row r="9" spans="1:4">
      <c r="A9" t="str">
        <f>LOSS_VEGETATION!$B$2</f>
        <v>Andes</v>
      </c>
      <c r="B9" t="str">
        <f>LOSS_VEGETATION!$AB$2</f>
        <v>Pérdida de vegetación primaria</v>
      </c>
      <c r="C9">
        <v>1997</v>
      </c>
      <c r="D9" s="4">
        <f>IF(LOSS_VEGETATION!$AJ$2="","",LOSS_VEGETATION!$AJ$2)</f>
        <v>2956600</v>
      </c>
    </row>
    <row r="10" spans="1:4">
      <c r="A10" t="str">
        <f>LOSS_VEGETATION!$B$2</f>
        <v>Andes</v>
      </c>
      <c r="B10" t="str">
        <f>LOSS_VEGETATION!$AB$2</f>
        <v>Pérdida de vegetación primaria</v>
      </c>
      <c r="C10">
        <v>1998</v>
      </c>
      <c r="D10" s="4">
        <f>IF(LOSS_VEGETATION!$AK$2="","",LOSS_VEGETATION!$AK$2)</f>
        <v>3258500</v>
      </c>
    </row>
    <row r="11" spans="1:4">
      <c r="A11" t="str">
        <f>LOSS_VEGETATION!$B$2</f>
        <v>Andes</v>
      </c>
      <c r="B11" t="str">
        <f>LOSS_VEGETATION!$AB$2</f>
        <v>Pérdida de vegetación primaria</v>
      </c>
      <c r="C11">
        <v>1999</v>
      </c>
      <c r="D11" s="4">
        <f>IF(LOSS_VEGETATION!$AL$2="","",LOSS_VEGETATION!$AL$2)</f>
        <v>3182400</v>
      </c>
    </row>
    <row r="12" spans="1:4">
      <c r="A12" t="str">
        <f>LOSS_VEGETATION!$B$2</f>
        <v>Andes</v>
      </c>
      <c r="B12" t="str">
        <f>LOSS_VEGETATION!$AB$2</f>
        <v>Pérdida de vegetación primaria</v>
      </c>
      <c r="C12">
        <v>2000</v>
      </c>
      <c r="D12" s="4">
        <f>IF(LOSS_VEGETATION!$AM$2="","",LOSS_VEGETATION!$AM$2)</f>
        <v>2857900</v>
      </c>
    </row>
    <row r="13" spans="1:4">
      <c r="A13" t="str">
        <f>LOSS_VEGETATION!$B$2</f>
        <v>Andes</v>
      </c>
      <c r="B13" t="str">
        <f>LOSS_VEGETATION!$AB$2</f>
        <v>Pérdida de vegetación primaria</v>
      </c>
      <c r="C13">
        <v>2001</v>
      </c>
      <c r="D13" s="4">
        <f>IF(LOSS_VEGETATION!$AN$2="","",LOSS_VEGETATION!$AN$2)</f>
        <v>2932000</v>
      </c>
    </row>
    <row r="14" spans="1:4">
      <c r="A14" t="str">
        <f>LOSS_VEGETATION!$B$2</f>
        <v>Andes</v>
      </c>
      <c r="B14" t="str">
        <f>LOSS_VEGETATION!$AB$2</f>
        <v>Pérdida de vegetación primaria</v>
      </c>
      <c r="C14">
        <v>2002</v>
      </c>
      <c r="D14" s="4">
        <f>IF(LOSS_VEGETATION!$AO$2="","",LOSS_VEGETATION!$AO$2)</f>
        <v>2355500</v>
      </c>
    </row>
    <row r="15" spans="1:4">
      <c r="A15" t="str">
        <f>LOSS_VEGETATION!$B$2</f>
        <v>Andes</v>
      </c>
      <c r="B15" t="str">
        <f>LOSS_VEGETATION!$AB$2</f>
        <v>Pérdida de vegetación primaria</v>
      </c>
      <c r="C15">
        <v>2003</v>
      </c>
      <c r="D15" s="4">
        <f>IF(LOSS_VEGETATION!$AP$2="","",LOSS_VEGETATION!$AP$2)</f>
        <v>2837700</v>
      </c>
    </row>
    <row r="16" spans="1:4">
      <c r="A16" t="str">
        <f>LOSS_VEGETATION!$B$2</f>
        <v>Andes</v>
      </c>
      <c r="B16" t="str">
        <f>LOSS_VEGETATION!$AB$2</f>
        <v>Pérdida de vegetación primaria</v>
      </c>
      <c r="C16">
        <v>2004</v>
      </c>
      <c r="D16" s="4">
        <f>IF(LOSS_VEGETATION!$AQ$2="","",LOSS_VEGETATION!$AQ$2)</f>
        <v>2579000</v>
      </c>
    </row>
    <row r="17" spans="1:4">
      <c r="A17" t="str">
        <f>LOSS_VEGETATION!$B$2</f>
        <v>Andes</v>
      </c>
      <c r="B17" t="str">
        <f>LOSS_VEGETATION!$AB$2</f>
        <v>Pérdida de vegetación primaria</v>
      </c>
      <c r="C17">
        <v>2005</v>
      </c>
      <c r="D17" s="4">
        <f>IF(LOSS_VEGETATION!$AR$2="","",LOSS_VEGETATION!$AR$2)</f>
        <v>1649300</v>
      </c>
    </row>
    <row r="18" spans="1:4">
      <c r="A18" t="str">
        <f>LOSS_VEGETATION!$B$2</f>
        <v>Andes</v>
      </c>
      <c r="B18" t="str">
        <f>LOSS_VEGETATION!$AB$2</f>
        <v>Pérdida de vegetación primaria</v>
      </c>
      <c r="C18">
        <v>2006</v>
      </c>
      <c r="D18" s="4">
        <f>IF(LOSS_VEGETATION!$AS$2="","",LOSS_VEGETATION!$AS$2)</f>
        <v>2292300</v>
      </c>
    </row>
    <row r="19" spans="1:4">
      <c r="A19" t="str">
        <f>LOSS_VEGETATION!$B$2</f>
        <v>Andes</v>
      </c>
      <c r="B19" t="str">
        <f>LOSS_VEGETATION!$AB$2</f>
        <v>Pérdida de vegetación primaria</v>
      </c>
      <c r="C19">
        <v>2007</v>
      </c>
      <c r="D19" s="4">
        <f>IF(LOSS_VEGETATION!$AT$2="","",LOSS_VEGETATION!$AT$2)</f>
        <v>1717400</v>
      </c>
    </row>
    <row r="20" spans="1:4">
      <c r="A20" t="str">
        <f>LOSS_VEGETATION!$B$2</f>
        <v>Andes</v>
      </c>
      <c r="B20" t="str">
        <f>LOSS_VEGETATION!$AB$2</f>
        <v>Pérdida de vegetación primaria</v>
      </c>
      <c r="C20">
        <v>2008</v>
      </c>
      <c r="D20" s="4">
        <f>IF(LOSS_VEGETATION!$AU$2="","",LOSS_VEGETATION!$AU$2)</f>
        <v>1559700</v>
      </c>
    </row>
    <row r="21" spans="1:4">
      <c r="A21" t="str">
        <f>LOSS_VEGETATION!$B$2</f>
        <v>Andes</v>
      </c>
      <c r="B21" t="str">
        <f>LOSS_VEGETATION!$AB$2</f>
        <v>Pérdida de vegetación primaria</v>
      </c>
      <c r="C21">
        <v>2009</v>
      </c>
      <c r="D21" s="4">
        <f>IF(LOSS_VEGETATION!$AV$2="","",LOSS_VEGETATION!$AV$2)</f>
        <v>1894000</v>
      </c>
    </row>
    <row r="22" spans="1:4">
      <c r="A22" t="str">
        <f>LOSS_VEGETATION!$B$2</f>
        <v>Andes</v>
      </c>
      <c r="B22" t="str">
        <f>LOSS_VEGETATION!$AB$2</f>
        <v>Pérdida de vegetación primaria</v>
      </c>
      <c r="C22">
        <v>2010</v>
      </c>
      <c r="D22" s="4">
        <f>IF(LOSS_VEGETATION!$AW$2="","",LOSS_VEGETATION!$AW$2)</f>
        <v>2209900</v>
      </c>
    </row>
    <row r="23" spans="1:4">
      <c r="A23" t="str">
        <f>LOSS_VEGETATION!$B$2</f>
        <v>Andes</v>
      </c>
      <c r="B23" t="str">
        <f>LOSS_VEGETATION!$AB$2</f>
        <v>Pérdida de vegetación primaria</v>
      </c>
      <c r="C23">
        <v>2011</v>
      </c>
      <c r="D23" s="4">
        <f>IF(LOSS_VEGETATION!$AX$2="","",LOSS_VEGETATION!$AX$2)</f>
        <v>2031700</v>
      </c>
    </row>
    <row r="24" spans="1:4">
      <c r="A24" t="str">
        <f>LOSS_VEGETATION!$B$2</f>
        <v>Andes</v>
      </c>
      <c r="B24" t="str">
        <f>LOSS_VEGETATION!$AB$2</f>
        <v>Pérdida de vegetación primaria</v>
      </c>
      <c r="C24">
        <v>2012</v>
      </c>
      <c r="D24" s="4">
        <f>IF(LOSS_VEGETATION!$AY$2="","",LOSS_VEGETATION!$AY$2)</f>
        <v>1670500</v>
      </c>
    </row>
    <row r="25" spans="1:4">
      <c r="A25" t="str">
        <f>LOSS_VEGETATION!$B$2</f>
        <v>Andes</v>
      </c>
      <c r="B25" t="str">
        <f>LOSS_VEGETATION!$AB$2</f>
        <v>Pérdida de vegetación primaria</v>
      </c>
      <c r="C25">
        <v>2013</v>
      </c>
      <c r="D25" s="4">
        <f>IF(LOSS_VEGETATION!$AZ$2="","",LOSS_VEGETATION!$AZ$2)</f>
        <v>2444300</v>
      </c>
    </row>
    <row r="26" spans="1:4">
      <c r="A26" t="str">
        <f>LOSS_VEGETATION!$B$2</f>
        <v>Andes</v>
      </c>
      <c r="B26" t="str">
        <f>LOSS_VEGETATION!$AB$2</f>
        <v>Pérdida de vegetación primaria</v>
      </c>
      <c r="C26">
        <v>2014</v>
      </c>
      <c r="D26" s="4">
        <f>IF(LOSS_VEGETATION!$BA$2="","",LOSS_VEGETATION!$BA$2)</f>
        <v>1767100</v>
      </c>
    </row>
    <row r="27" spans="1:4">
      <c r="A27" t="str">
        <f>LOSS_VEGETATION!$B$2</f>
        <v>Andes</v>
      </c>
      <c r="B27" t="str">
        <f>LOSS_VEGETATION!$AB$2</f>
        <v>Pérdida de vegetación primaria</v>
      </c>
      <c r="C27">
        <v>2015</v>
      </c>
      <c r="D27" s="4">
        <f>IF(LOSS_VEGETATION!$BB$2="","",LOSS_VEGETATION!$BB$2)</f>
        <v>2201200</v>
      </c>
    </row>
    <row r="28" spans="1:4">
      <c r="A28" t="str">
        <f>LOSS_VEGETATION!$B$2</f>
        <v>Andes</v>
      </c>
      <c r="B28" t="str">
        <f>LOSS_VEGETATION!$AB$2</f>
        <v>Pérdida de vegetación primaria</v>
      </c>
      <c r="C28">
        <v>2016</v>
      </c>
      <c r="D28" s="4">
        <f>IF(LOSS_VEGETATION!$BC$2="","",LOSS_VEGETATION!$BC$2)</f>
        <v>1557200</v>
      </c>
    </row>
    <row r="29" spans="1:4">
      <c r="A29" t="str">
        <f>LOSS_VEGETATION!$B$2</f>
        <v>Andes</v>
      </c>
      <c r="B29" t="str">
        <f>LOSS_VEGETATION!$AB$2</f>
        <v>Pérdida de vegetación primaria</v>
      </c>
      <c r="C29">
        <v>2017</v>
      </c>
      <c r="D29" s="4">
        <f>IF(LOSS_VEGETATION!$BD$2="","",LOSS_VEGETATION!$BD$2)</f>
        <v>1983800</v>
      </c>
    </row>
    <row r="30" spans="1:4">
      <c r="A30" t="str">
        <f>LOSS_VEGETATION!$B$2</f>
        <v>Andes</v>
      </c>
      <c r="B30" t="str">
        <f>LOSS_VEGETATION!$AB$2</f>
        <v>Pérdida de vegetación primaria</v>
      </c>
      <c r="C30">
        <v>2018</v>
      </c>
      <c r="D30" s="4">
        <f>IF(LOSS_VEGETATION!$BE$2="","",LOSS_VEGETATION!$BE$2)</f>
        <v>1433500</v>
      </c>
    </row>
    <row r="31" spans="1:4">
      <c r="A31" t="str">
        <f>LOSS_VEGETATION!$B$2</f>
        <v>Andes</v>
      </c>
      <c r="B31" t="str">
        <f>LOSS_VEGETATION!$AB$2</f>
        <v>Pérdida de vegetación primaria</v>
      </c>
      <c r="C31">
        <v>2019</v>
      </c>
      <c r="D31" s="4">
        <f>IF(LOSS_VEGETATION!$BF$2="","",LOSS_VEGETATION!$BF$2)</f>
        <v>1527800</v>
      </c>
    </row>
    <row r="32" spans="1:4">
      <c r="A32" t="str">
        <f>LOSS_VEGETATION!$B$2</f>
        <v>Andes</v>
      </c>
      <c r="B32" t="str">
        <f>LOSS_VEGETATION!$AB$2</f>
        <v>Pérdida de vegetación primaria</v>
      </c>
      <c r="C32">
        <v>2020</v>
      </c>
      <c r="D32" s="4">
        <f>IF(LOSS_VEGETATION!$BG$2="","",LOSS_VEGETATION!$BG$2)</f>
        <v>1683200</v>
      </c>
    </row>
    <row r="33" spans="1:4">
      <c r="A33" t="str">
        <f>LOSS_VEGETATION!$B$2</f>
        <v>Andes</v>
      </c>
      <c r="B33" t="str">
        <f>LOSS_VEGETATION!$AB$2</f>
        <v>Pérdida de vegetación primaria</v>
      </c>
      <c r="C33">
        <v>2021</v>
      </c>
      <c r="D33" s="4">
        <f>IF(LOSS_VEGETATION!$BH$2="","",LOSS_VEGETATION!$BH$2)</f>
        <v>1910800</v>
      </c>
    </row>
    <row r="34" spans="1:4">
      <c r="A34" t="str">
        <f>LOSS_VEGETATION!$B$2</f>
        <v>Andes</v>
      </c>
      <c r="B34" t="str">
        <f>LOSS_VEGETATION!$AB$2</f>
        <v>Pérdida de vegetación primaria</v>
      </c>
      <c r="C34">
        <v>2022</v>
      </c>
      <c r="D34" s="4">
        <f>IF(LOSS_VEGETATION!$BI$2="","",LOSS_VEGETATION!$BI$2)</f>
        <v>1833200</v>
      </c>
    </row>
    <row r="35" spans="1:4">
      <c r="A35" t="str">
        <f>LOSS_VEGETATION!$B$2</f>
        <v>Andes</v>
      </c>
      <c r="B35" t="str">
        <f>LOSS_VEGETATION!$AB$2</f>
        <v>Pérdida de vegetación primaria</v>
      </c>
      <c r="C35">
        <v>2023</v>
      </c>
      <c r="D35" s="4">
        <f>IF(LOSS_VEGETATION!$BJ$2="","",LOSS_VEGETATION!$BJ$2)</f>
        <v>1368200</v>
      </c>
    </row>
    <row r="36" spans="1:4">
      <c r="A36" t="str">
        <f>LOSS_VEGETATION!$B$2</f>
        <v>Andes</v>
      </c>
      <c r="B36" t="str">
        <f>LOSS_VEGETATION!$AB$2</f>
        <v>Pérdida de vegetación primaria</v>
      </c>
      <c r="C36">
        <v>2024</v>
      </c>
      <c r="D36" s="4">
        <f>IF(LOSS_VEGETATION!$BK$2="","",LOSS_VEGETATION!$BK$2)</f>
        <v>2203800</v>
      </c>
    </row>
    <row r="37" spans="1:4">
      <c r="A37" t="str">
        <f>LOSS_VEGETATION!$B$2</f>
        <v>Andes</v>
      </c>
      <c r="B37" t="str">
        <f>LOSS_VEGETATION!$AB$2</f>
        <v>Pérdida de vegetación primaria</v>
      </c>
      <c r="C37">
        <v>2025</v>
      </c>
      <c r="D37" s="4">
        <f>IF(LOSS_VEGETATION!$BL$2="","",LOSS_VEGETATION!$BL$2)</f>
        <v>1166100</v>
      </c>
    </row>
    <row r="38" spans="1:4">
      <c r="A38" t="str">
        <f>LOSS_VEGETATION!$B$3</f>
        <v>Andes</v>
      </c>
      <c r="B38" t="str">
        <f>LOSS_VEGETATION!$AB$3</f>
        <v>Pérdida de vegetación secundaria</v>
      </c>
      <c r="C38">
        <v>1992</v>
      </c>
      <c r="D38" s="4">
        <f>IF(LOSS_VEGETATION!$AE$3="","",LOSS_VEGETATION!$AE$3)</f>
        <v>492760.00000000006</v>
      </c>
    </row>
    <row r="39" spans="1:4">
      <c r="A39" t="str">
        <f>LOSS_VEGETATION!$B$3</f>
        <v>Andes</v>
      </c>
      <c r="B39" t="str">
        <f>LOSS_VEGETATION!$AB$3</f>
        <v>Pérdida de vegetación secundaria</v>
      </c>
      <c r="C39">
        <v>1993</v>
      </c>
      <c r="D39" s="4">
        <f>IF(LOSS_VEGETATION!$AF$3="","",LOSS_VEGETATION!$AF$3)</f>
        <v>2794400</v>
      </c>
    </row>
    <row r="40" spans="1:4">
      <c r="A40" t="str">
        <f>LOSS_VEGETATION!$B$3</f>
        <v>Andes</v>
      </c>
      <c r="B40" t="str">
        <f>LOSS_VEGETATION!$AB$3</f>
        <v>Pérdida de vegetación secundaria</v>
      </c>
      <c r="C40">
        <v>1994</v>
      </c>
      <c r="D40" s="4">
        <f>IF(LOSS_VEGETATION!$AG$3="","",LOSS_VEGETATION!$AG$3)</f>
        <v>2883000</v>
      </c>
    </row>
    <row r="41" spans="1:4">
      <c r="A41" t="str">
        <f>LOSS_VEGETATION!$B$3</f>
        <v>Andes</v>
      </c>
      <c r="B41" t="str">
        <f>LOSS_VEGETATION!$AB$3</f>
        <v>Pérdida de vegetación secundaria</v>
      </c>
      <c r="C41">
        <v>1995</v>
      </c>
      <c r="D41" s="4">
        <f>IF(LOSS_VEGETATION!$AH$3="","",LOSS_VEGETATION!$AH$3)</f>
        <v>3268500</v>
      </c>
    </row>
    <row r="42" spans="1:4">
      <c r="A42" t="str">
        <f>LOSS_VEGETATION!$B$3</f>
        <v>Andes</v>
      </c>
      <c r="B42" t="str">
        <f>LOSS_VEGETATION!$AB$3</f>
        <v>Pérdida de vegetación secundaria</v>
      </c>
      <c r="C42">
        <v>1996</v>
      </c>
      <c r="D42" s="4">
        <f>IF(LOSS_VEGETATION!$AI$3="","",LOSS_VEGETATION!$AI$3)</f>
        <v>2726200</v>
      </c>
    </row>
    <row r="43" spans="1:4">
      <c r="A43" t="str">
        <f>LOSS_VEGETATION!$B$3</f>
        <v>Andes</v>
      </c>
      <c r="B43" t="str">
        <f>LOSS_VEGETATION!$AB$3</f>
        <v>Pérdida de vegetación secundaria</v>
      </c>
      <c r="C43">
        <v>1997</v>
      </c>
      <c r="D43" s="4">
        <f>IF(LOSS_VEGETATION!$AJ$3="","",LOSS_VEGETATION!$AJ$3)</f>
        <v>1995900</v>
      </c>
    </row>
    <row r="44" spans="1:4">
      <c r="A44" t="str">
        <f>LOSS_VEGETATION!$B$3</f>
        <v>Andes</v>
      </c>
      <c r="B44" t="str">
        <f>LOSS_VEGETATION!$AB$3</f>
        <v>Pérdida de vegetación secundaria</v>
      </c>
      <c r="C44">
        <v>1998</v>
      </c>
      <c r="D44" s="4">
        <f>IF(LOSS_VEGETATION!$AK$3="","",LOSS_VEGETATION!$AK$3)</f>
        <v>2605000</v>
      </c>
    </row>
    <row r="45" spans="1:4">
      <c r="A45" t="str">
        <f>LOSS_VEGETATION!$B$3</f>
        <v>Andes</v>
      </c>
      <c r="B45" t="str">
        <f>LOSS_VEGETATION!$AB$3</f>
        <v>Pérdida de vegetación secundaria</v>
      </c>
      <c r="C45">
        <v>1999</v>
      </c>
      <c r="D45" s="4">
        <f>IF(LOSS_VEGETATION!$AL$3="","",LOSS_VEGETATION!$AL$3)</f>
        <v>3530600</v>
      </c>
    </row>
    <row r="46" spans="1:4">
      <c r="A46" t="str">
        <f>LOSS_VEGETATION!$B$3</f>
        <v>Andes</v>
      </c>
      <c r="B46" t="str">
        <f>LOSS_VEGETATION!$AB$3</f>
        <v>Pérdida de vegetación secundaria</v>
      </c>
      <c r="C46">
        <v>2000</v>
      </c>
      <c r="D46" s="4">
        <f>IF(LOSS_VEGETATION!$AM$3="","",LOSS_VEGETATION!$AM$3)</f>
        <v>4215100</v>
      </c>
    </row>
    <row r="47" spans="1:4">
      <c r="A47" t="str">
        <f>LOSS_VEGETATION!$B$3</f>
        <v>Andes</v>
      </c>
      <c r="B47" t="str">
        <f>LOSS_VEGETATION!$AB$3</f>
        <v>Pérdida de vegetación secundaria</v>
      </c>
      <c r="C47">
        <v>2001</v>
      </c>
      <c r="D47" s="4">
        <f>IF(LOSS_VEGETATION!$AN$3="","",LOSS_VEGETATION!$AN$3)</f>
        <v>4008800</v>
      </c>
    </row>
    <row r="48" spans="1:4">
      <c r="A48" t="str">
        <f>LOSS_VEGETATION!$B$3</f>
        <v>Andes</v>
      </c>
      <c r="B48" t="str">
        <f>LOSS_VEGETATION!$AB$3</f>
        <v>Pérdida de vegetación secundaria</v>
      </c>
      <c r="C48">
        <v>2002</v>
      </c>
      <c r="D48" s="4">
        <f>IF(LOSS_VEGETATION!$AO$3="","",LOSS_VEGETATION!$AO$3)</f>
        <v>3160500</v>
      </c>
    </row>
    <row r="49" spans="1:4">
      <c r="A49" t="str">
        <f>LOSS_VEGETATION!$B$3</f>
        <v>Andes</v>
      </c>
      <c r="B49" t="str">
        <f>LOSS_VEGETATION!$AB$3</f>
        <v>Pérdida de vegetación secundaria</v>
      </c>
      <c r="C49">
        <v>2003</v>
      </c>
      <c r="D49" s="4">
        <f>IF(LOSS_VEGETATION!$AP$3="","",LOSS_VEGETATION!$AP$3)</f>
        <v>4565700</v>
      </c>
    </row>
    <row r="50" spans="1:4">
      <c r="A50" t="str">
        <f>LOSS_VEGETATION!$B$3</f>
        <v>Andes</v>
      </c>
      <c r="B50" t="str">
        <f>LOSS_VEGETATION!$AB$3</f>
        <v>Pérdida de vegetación secundaria</v>
      </c>
      <c r="C50">
        <v>2004</v>
      </c>
      <c r="D50" s="4">
        <f>IF(LOSS_VEGETATION!$AQ$3="","",LOSS_VEGETATION!$AQ$3)</f>
        <v>4064000</v>
      </c>
    </row>
    <row r="51" spans="1:4">
      <c r="A51" t="str">
        <f>LOSS_VEGETATION!$B$3</f>
        <v>Andes</v>
      </c>
      <c r="B51" t="str">
        <f>LOSS_VEGETATION!$AB$3</f>
        <v>Pérdida de vegetación secundaria</v>
      </c>
      <c r="C51">
        <v>2005</v>
      </c>
      <c r="D51" s="4">
        <f>IF(LOSS_VEGETATION!$AR$3="","",LOSS_VEGETATION!$AR$3)</f>
        <v>3059100</v>
      </c>
    </row>
    <row r="52" spans="1:4">
      <c r="A52" t="str">
        <f>LOSS_VEGETATION!$B$3</f>
        <v>Andes</v>
      </c>
      <c r="B52" t="str">
        <f>LOSS_VEGETATION!$AB$3</f>
        <v>Pérdida de vegetación secundaria</v>
      </c>
      <c r="C52">
        <v>2006</v>
      </c>
      <c r="D52" s="4">
        <f>IF(LOSS_VEGETATION!$AS$3="","",LOSS_VEGETATION!$AS$3)</f>
        <v>5690600</v>
      </c>
    </row>
    <row r="53" spans="1:4">
      <c r="A53" t="str">
        <f>LOSS_VEGETATION!$B$3</f>
        <v>Andes</v>
      </c>
      <c r="B53" t="str">
        <f>LOSS_VEGETATION!$AB$3</f>
        <v>Pérdida de vegetación secundaria</v>
      </c>
      <c r="C53">
        <v>2007</v>
      </c>
      <c r="D53" s="4">
        <f>IF(LOSS_VEGETATION!$AT$3="","",LOSS_VEGETATION!$AT$3)</f>
        <v>3549900</v>
      </c>
    </row>
    <row r="54" spans="1:4">
      <c r="A54" t="str">
        <f>LOSS_VEGETATION!$B$3</f>
        <v>Andes</v>
      </c>
      <c r="B54" t="str">
        <f>LOSS_VEGETATION!$AB$3</f>
        <v>Pérdida de vegetación secundaria</v>
      </c>
      <c r="C54">
        <v>2008</v>
      </c>
      <c r="D54" s="4">
        <f>IF(LOSS_VEGETATION!$AU$3="","",LOSS_VEGETATION!$AU$3)</f>
        <v>3677100</v>
      </c>
    </row>
    <row r="55" spans="1:4">
      <c r="A55" t="str">
        <f>LOSS_VEGETATION!$B$3</f>
        <v>Andes</v>
      </c>
      <c r="B55" t="str">
        <f>LOSS_VEGETATION!$AB$3</f>
        <v>Pérdida de vegetación secundaria</v>
      </c>
      <c r="C55">
        <v>2009</v>
      </c>
      <c r="D55" s="4">
        <f>IF(LOSS_VEGETATION!$AV$3="","",LOSS_VEGETATION!$AV$3)</f>
        <v>3875800</v>
      </c>
    </row>
    <row r="56" spans="1:4">
      <c r="A56" t="str">
        <f>LOSS_VEGETATION!$B$3</f>
        <v>Andes</v>
      </c>
      <c r="B56" t="str">
        <f>LOSS_VEGETATION!$AB$3</f>
        <v>Pérdida de vegetación secundaria</v>
      </c>
      <c r="C56">
        <v>2010</v>
      </c>
      <c r="D56" s="4">
        <f>IF(LOSS_VEGETATION!$AW$3="","",LOSS_VEGETATION!$AW$3)</f>
        <v>4812200</v>
      </c>
    </row>
    <row r="57" spans="1:4">
      <c r="A57" t="str">
        <f>LOSS_VEGETATION!$B$3</f>
        <v>Andes</v>
      </c>
      <c r="B57" t="str">
        <f>LOSS_VEGETATION!$AB$3</f>
        <v>Pérdida de vegetación secundaria</v>
      </c>
      <c r="C57">
        <v>2011</v>
      </c>
      <c r="D57" s="4">
        <f>IF(LOSS_VEGETATION!$AX$3="","",LOSS_VEGETATION!$AX$3)</f>
        <v>4345900</v>
      </c>
    </row>
    <row r="58" spans="1:4">
      <c r="A58" t="str">
        <f>LOSS_VEGETATION!$B$3</f>
        <v>Andes</v>
      </c>
      <c r="B58" t="str">
        <f>LOSS_VEGETATION!$AB$3</f>
        <v>Pérdida de vegetación secundaria</v>
      </c>
      <c r="C58">
        <v>2012</v>
      </c>
      <c r="D58" s="4">
        <f>IF(LOSS_VEGETATION!$AY$3="","",LOSS_VEGETATION!$AY$3)</f>
        <v>3996700</v>
      </c>
    </row>
    <row r="59" spans="1:4">
      <c r="A59" t="str">
        <f>LOSS_VEGETATION!$B$3</f>
        <v>Andes</v>
      </c>
      <c r="B59" t="str">
        <f>LOSS_VEGETATION!$AB$3</f>
        <v>Pérdida de vegetación secundaria</v>
      </c>
      <c r="C59">
        <v>2013</v>
      </c>
      <c r="D59" s="4">
        <f>IF(LOSS_VEGETATION!$AZ$3="","",LOSS_VEGETATION!$AZ$3)</f>
        <v>4785500</v>
      </c>
    </row>
    <row r="60" spans="1:4">
      <c r="A60" t="str">
        <f>LOSS_VEGETATION!$B$3</f>
        <v>Andes</v>
      </c>
      <c r="B60" t="str">
        <f>LOSS_VEGETATION!$AB$3</f>
        <v>Pérdida de vegetación secundaria</v>
      </c>
      <c r="C60">
        <v>2014</v>
      </c>
      <c r="D60" s="4">
        <f>IF(LOSS_VEGETATION!$BA$3="","",LOSS_VEGETATION!$BA$3)</f>
        <v>4040400</v>
      </c>
    </row>
    <row r="61" spans="1:4">
      <c r="A61" t="str">
        <f>LOSS_VEGETATION!$B$3</f>
        <v>Andes</v>
      </c>
      <c r="B61" t="str">
        <f>LOSS_VEGETATION!$AB$3</f>
        <v>Pérdida de vegetación secundaria</v>
      </c>
      <c r="C61">
        <v>2015</v>
      </c>
      <c r="D61" s="4">
        <f>IF(LOSS_VEGETATION!$BB$3="","",LOSS_VEGETATION!$BB$3)</f>
        <v>5350200</v>
      </c>
    </row>
    <row r="62" spans="1:4">
      <c r="A62" t="str">
        <f>LOSS_VEGETATION!$B$3</f>
        <v>Andes</v>
      </c>
      <c r="B62" t="str">
        <f>LOSS_VEGETATION!$AB$3</f>
        <v>Pérdida de vegetación secundaria</v>
      </c>
      <c r="C62">
        <v>2016</v>
      </c>
      <c r="D62" s="4">
        <f>IF(LOSS_VEGETATION!$BC$3="","",LOSS_VEGETATION!$BC$3)</f>
        <v>3494100</v>
      </c>
    </row>
    <row r="63" spans="1:4">
      <c r="A63" t="str">
        <f>LOSS_VEGETATION!$B$3</f>
        <v>Andes</v>
      </c>
      <c r="B63" t="str">
        <f>LOSS_VEGETATION!$AB$3</f>
        <v>Pérdida de vegetación secundaria</v>
      </c>
      <c r="C63">
        <v>2017</v>
      </c>
      <c r="D63" s="4">
        <f>IF(LOSS_VEGETATION!$BD$3="","",LOSS_VEGETATION!$BD$3)</f>
        <v>4455400</v>
      </c>
    </row>
    <row r="64" spans="1:4">
      <c r="A64" t="str">
        <f>LOSS_VEGETATION!$B$3</f>
        <v>Andes</v>
      </c>
      <c r="B64" t="str">
        <f>LOSS_VEGETATION!$AB$3</f>
        <v>Pérdida de vegetación secundaria</v>
      </c>
      <c r="C64">
        <v>2018</v>
      </c>
      <c r="D64" s="4">
        <f>IF(LOSS_VEGETATION!$BE$3="","",LOSS_VEGETATION!$BE$3)</f>
        <v>4041600</v>
      </c>
    </row>
    <row r="65" spans="1:4">
      <c r="A65" t="str">
        <f>LOSS_VEGETATION!$B$3</f>
        <v>Andes</v>
      </c>
      <c r="B65" t="str">
        <f>LOSS_VEGETATION!$AB$3</f>
        <v>Pérdida de vegetación secundaria</v>
      </c>
      <c r="C65">
        <v>2019</v>
      </c>
      <c r="D65" s="4">
        <f>IF(LOSS_VEGETATION!$BF$3="","",LOSS_VEGETATION!$BF$3)</f>
        <v>3243600</v>
      </c>
    </row>
    <row r="66" spans="1:4">
      <c r="A66" t="str">
        <f>LOSS_VEGETATION!$B$3</f>
        <v>Andes</v>
      </c>
      <c r="B66" t="str">
        <f>LOSS_VEGETATION!$AB$3</f>
        <v>Pérdida de vegetación secundaria</v>
      </c>
      <c r="C66">
        <v>2020</v>
      </c>
      <c r="D66" s="4">
        <f>IF(LOSS_VEGETATION!$BG$3="","",LOSS_VEGETATION!$BG$3)</f>
        <v>3711500</v>
      </c>
    </row>
    <row r="67" spans="1:4">
      <c r="A67" t="str">
        <f>LOSS_VEGETATION!$B$3</f>
        <v>Andes</v>
      </c>
      <c r="B67" t="str">
        <f>LOSS_VEGETATION!$AB$3</f>
        <v>Pérdida de vegetación secundaria</v>
      </c>
      <c r="C67">
        <v>2021</v>
      </c>
      <c r="D67" s="4">
        <f>IF(LOSS_VEGETATION!$BH$3="","",LOSS_VEGETATION!$BH$3)</f>
        <v>4676000</v>
      </c>
    </row>
    <row r="68" spans="1:4">
      <c r="A68" t="str">
        <f>LOSS_VEGETATION!$B$3</f>
        <v>Andes</v>
      </c>
      <c r="B68" t="str">
        <f>LOSS_VEGETATION!$AB$3</f>
        <v>Pérdida de vegetación secundaria</v>
      </c>
      <c r="C68">
        <v>2022</v>
      </c>
      <c r="D68" s="4">
        <f>IF(LOSS_VEGETATION!$BI$3="","",LOSS_VEGETATION!$BI$3)</f>
        <v>3998500</v>
      </c>
    </row>
    <row r="69" spans="1:4">
      <c r="A69" t="str">
        <f>LOSS_VEGETATION!$B$3</f>
        <v>Andes</v>
      </c>
      <c r="B69" t="str">
        <f>LOSS_VEGETATION!$AB$3</f>
        <v>Pérdida de vegetación secundaria</v>
      </c>
      <c r="C69">
        <v>2023</v>
      </c>
      <c r="D69" s="4">
        <f>IF(LOSS_VEGETATION!$BJ$3="","",LOSS_VEGETATION!$BJ$3)</f>
        <v>3313500</v>
      </c>
    </row>
    <row r="70" spans="1:4">
      <c r="A70" t="str">
        <f>LOSS_VEGETATION!$B$3</f>
        <v>Andes</v>
      </c>
      <c r="B70" t="str">
        <f>LOSS_VEGETATION!$AB$3</f>
        <v>Pérdida de vegetación secundaria</v>
      </c>
      <c r="C70">
        <v>2024</v>
      </c>
      <c r="D70" s="4">
        <f>IF(LOSS_VEGETATION!$BK$3="","",LOSS_VEGETATION!$BK$3)</f>
        <v>4350800</v>
      </c>
    </row>
    <row r="71" spans="1:4">
      <c r="A71" t="str">
        <f>LOSS_VEGETATION!$B$3</f>
        <v>Andes</v>
      </c>
      <c r="B71" t="str">
        <f>LOSS_VEGETATION!$AB$3</f>
        <v>Pérdida de vegetación secundaria</v>
      </c>
      <c r="C71">
        <v>2025</v>
      </c>
      <c r="D71" s="4">
        <f>IF(LOSS_VEGETATION!$BL$3="","",LOSS_VEGETATION!$BL$3)</f>
        <v>1314100</v>
      </c>
    </row>
    <row r="72" spans="1:4">
      <c r="A72" t="str">
        <f>LOSS_VEGETATION!$B$4</f>
        <v>Desierto costero</v>
      </c>
      <c r="B72" t="str">
        <f>LOSS_VEGETATION!$AB$4</f>
        <v>Pérdida de vegetación primaria</v>
      </c>
      <c r="C72">
        <v>1990</v>
      </c>
      <c r="D72" s="4">
        <f>IF(LOSS_VEGETATION!$AC$4="","",LOSS_VEGETATION!$AC$4)</f>
        <v>201472.3</v>
      </c>
    </row>
    <row r="73" spans="1:4">
      <c r="A73" t="str">
        <f>LOSS_VEGETATION!$B$4</f>
        <v>Desierto costero</v>
      </c>
      <c r="B73" t="str">
        <f>LOSS_VEGETATION!$AB$4</f>
        <v>Pérdida de vegetación primaria</v>
      </c>
      <c r="C73">
        <v>1991</v>
      </c>
      <c r="D73" s="4">
        <f>IF(LOSS_VEGETATION!$AD$4="","",LOSS_VEGETATION!$AD$4)</f>
        <v>424800</v>
      </c>
    </row>
    <row r="74" spans="1:4">
      <c r="A74" t="str">
        <f>LOSS_VEGETATION!$B$4</f>
        <v>Desierto costero</v>
      </c>
      <c r="B74" t="str">
        <f>LOSS_VEGETATION!$AB$4</f>
        <v>Pérdida de vegetación primaria</v>
      </c>
      <c r="C74">
        <v>1992</v>
      </c>
      <c r="D74" s="4">
        <f>IF(LOSS_VEGETATION!$AE$4="","",LOSS_VEGETATION!$AE$4)</f>
        <v>30950</v>
      </c>
    </row>
    <row r="75" spans="1:4">
      <c r="A75" t="str">
        <f>LOSS_VEGETATION!$B$4</f>
        <v>Desierto costero</v>
      </c>
      <c r="B75" t="str">
        <f>LOSS_VEGETATION!$AB$4</f>
        <v>Pérdida de vegetación primaria</v>
      </c>
      <c r="C75">
        <v>1993</v>
      </c>
      <c r="D75" s="4">
        <f>IF(LOSS_VEGETATION!$AF$4="","",LOSS_VEGETATION!$AF$4)</f>
        <v>16589</v>
      </c>
    </row>
    <row r="76" spans="1:4">
      <c r="A76" t="str">
        <f>LOSS_VEGETATION!$B$4</f>
        <v>Desierto costero</v>
      </c>
      <c r="B76" t="str">
        <f>LOSS_VEGETATION!$AB$4</f>
        <v>Pérdida de vegetación primaria</v>
      </c>
      <c r="C76">
        <v>1994</v>
      </c>
      <c r="D76" s="4">
        <f>IF(LOSS_VEGETATION!$AG$4="","",LOSS_VEGETATION!$AG$4)</f>
        <v>8931.4</v>
      </c>
    </row>
    <row r="77" spans="1:4">
      <c r="A77" t="str">
        <f>LOSS_VEGETATION!$B$4</f>
        <v>Desierto costero</v>
      </c>
      <c r="B77" t="str">
        <f>LOSS_VEGETATION!$AB$4</f>
        <v>Pérdida de vegetación primaria</v>
      </c>
      <c r="C77">
        <v>1995</v>
      </c>
      <c r="D77" s="4">
        <f>IF(LOSS_VEGETATION!$AH$4="","",LOSS_VEGETATION!$AH$4)</f>
        <v>9016.8000000000011</v>
      </c>
    </row>
    <row r="78" spans="1:4">
      <c r="A78" t="str">
        <f>LOSS_VEGETATION!$B$4</f>
        <v>Desierto costero</v>
      </c>
      <c r="B78" t="str">
        <f>LOSS_VEGETATION!$AB$4</f>
        <v>Pérdida de vegetación primaria</v>
      </c>
      <c r="C78">
        <v>1996</v>
      </c>
      <c r="D78" s="4">
        <f>IF(LOSS_VEGETATION!$AI$4="","",LOSS_VEGETATION!$AI$4)</f>
        <v>169990</v>
      </c>
    </row>
    <row r="79" spans="1:4">
      <c r="A79" t="str">
        <f>LOSS_VEGETATION!$B$4</f>
        <v>Desierto costero</v>
      </c>
      <c r="B79" t="str">
        <f>LOSS_VEGETATION!$AB$4</f>
        <v>Pérdida de vegetación primaria</v>
      </c>
      <c r="C79">
        <v>1997</v>
      </c>
      <c r="D79" s="4">
        <f>IF(LOSS_VEGETATION!$AJ$4="","",LOSS_VEGETATION!$AJ$4)</f>
        <v>46235</v>
      </c>
    </row>
    <row r="80" spans="1:4">
      <c r="A80" t="str">
        <f>LOSS_VEGETATION!$B$4</f>
        <v>Desierto costero</v>
      </c>
      <c r="B80" t="str">
        <f>LOSS_VEGETATION!$AB$4</f>
        <v>Pérdida de vegetación primaria</v>
      </c>
      <c r="C80">
        <v>1998</v>
      </c>
      <c r="D80" s="4">
        <f>IF(LOSS_VEGETATION!$AK$4="","",LOSS_VEGETATION!$AK$4)</f>
        <v>152050</v>
      </c>
    </row>
    <row r="81" spans="1:4">
      <c r="A81" t="str">
        <f>LOSS_VEGETATION!$B$4</f>
        <v>Desierto costero</v>
      </c>
      <c r="B81" t="str">
        <f>LOSS_VEGETATION!$AB$4</f>
        <v>Pérdida de vegetación primaria</v>
      </c>
      <c r="C81">
        <v>1999</v>
      </c>
      <c r="D81" s="4">
        <f>IF(LOSS_VEGETATION!$AL$4="","",LOSS_VEGETATION!$AL$4)</f>
        <v>55753</v>
      </c>
    </row>
    <row r="82" spans="1:4">
      <c r="A82" t="str">
        <f>LOSS_VEGETATION!$B$4</f>
        <v>Desierto costero</v>
      </c>
      <c r="B82" t="str">
        <f>LOSS_VEGETATION!$AB$4</f>
        <v>Pérdida de vegetación primaria</v>
      </c>
      <c r="C82">
        <v>2000</v>
      </c>
      <c r="D82" s="4">
        <f>IF(LOSS_VEGETATION!$AM$4="","",LOSS_VEGETATION!$AM$4)</f>
        <v>38715</v>
      </c>
    </row>
    <row r="83" spans="1:4">
      <c r="A83" t="str">
        <f>LOSS_VEGETATION!$B$4</f>
        <v>Desierto costero</v>
      </c>
      <c r="B83" t="str">
        <f>LOSS_VEGETATION!$AB$4</f>
        <v>Pérdida de vegetación primaria</v>
      </c>
      <c r="C83">
        <v>2001</v>
      </c>
      <c r="D83" s="4">
        <f>IF(LOSS_VEGETATION!$AN$4="","",LOSS_VEGETATION!$AN$4)</f>
        <v>31887</v>
      </c>
    </row>
    <row r="84" spans="1:4">
      <c r="A84" t="str">
        <f>LOSS_VEGETATION!$B$4</f>
        <v>Desierto costero</v>
      </c>
      <c r="B84" t="str">
        <f>LOSS_VEGETATION!$AB$4</f>
        <v>Pérdida de vegetación primaria</v>
      </c>
      <c r="C84">
        <v>2002</v>
      </c>
      <c r="D84" s="4">
        <f>IF(LOSS_VEGETATION!$AO$4="","",LOSS_VEGETATION!$AO$4)</f>
        <v>34292</v>
      </c>
    </row>
    <row r="85" spans="1:4">
      <c r="A85" t="str">
        <f>LOSS_VEGETATION!$B$4</f>
        <v>Desierto costero</v>
      </c>
      <c r="B85" t="str">
        <f>LOSS_VEGETATION!$AB$4</f>
        <v>Pérdida de vegetación primaria</v>
      </c>
      <c r="C85">
        <v>2003</v>
      </c>
      <c r="D85" s="4">
        <f>IF(LOSS_VEGETATION!$AP$4="","",LOSS_VEGETATION!$AP$4)</f>
        <v>38874</v>
      </c>
    </row>
    <row r="86" spans="1:4">
      <c r="A86" t="str">
        <f>LOSS_VEGETATION!$B$4</f>
        <v>Desierto costero</v>
      </c>
      <c r="B86" t="str">
        <f>LOSS_VEGETATION!$AB$4</f>
        <v>Pérdida de vegetación primaria</v>
      </c>
      <c r="C86">
        <v>2004</v>
      </c>
      <c r="D86" s="4">
        <f>IF(LOSS_VEGETATION!$AQ$4="","",LOSS_VEGETATION!$AQ$4)</f>
        <v>42802</v>
      </c>
    </row>
    <row r="87" spans="1:4">
      <c r="A87" t="str">
        <f>LOSS_VEGETATION!$B$4</f>
        <v>Desierto costero</v>
      </c>
      <c r="B87" t="str">
        <f>LOSS_VEGETATION!$AB$4</f>
        <v>Pérdida de vegetación primaria</v>
      </c>
      <c r="C87">
        <v>2005</v>
      </c>
      <c r="D87" s="4">
        <f>IF(LOSS_VEGETATION!$AR$4="","",LOSS_VEGETATION!$AR$4)</f>
        <v>29141.000000000004</v>
      </c>
    </row>
    <row r="88" spans="1:4">
      <c r="A88" t="str">
        <f>LOSS_VEGETATION!$B$4</f>
        <v>Desierto costero</v>
      </c>
      <c r="B88" t="str">
        <f>LOSS_VEGETATION!$AB$4</f>
        <v>Pérdida de vegetación primaria</v>
      </c>
      <c r="C88">
        <v>2006</v>
      </c>
      <c r="D88" s="4">
        <f>IF(LOSS_VEGETATION!$AS$4="","",LOSS_VEGETATION!$AS$4)</f>
        <v>39751</v>
      </c>
    </row>
    <row r="89" spans="1:4">
      <c r="A89" t="str">
        <f>LOSS_VEGETATION!$B$4</f>
        <v>Desierto costero</v>
      </c>
      <c r="B89" t="str">
        <f>LOSS_VEGETATION!$AB$4</f>
        <v>Pérdida de vegetación primaria</v>
      </c>
      <c r="C89">
        <v>2007</v>
      </c>
      <c r="D89" s="4">
        <f>IF(LOSS_VEGETATION!$AT$4="","",LOSS_VEGETATION!$AT$4)</f>
        <v>33670</v>
      </c>
    </row>
    <row r="90" spans="1:4">
      <c r="A90" t="str">
        <f>LOSS_VEGETATION!$B$4</f>
        <v>Desierto costero</v>
      </c>
      <c r="B90" t="str">
        <f>LOSS_VEGETATION!$AB$4</f>
        <v>Pérdida de vegetación primaria</v>
      </c>
      <c r="C90">
        <v>2008</v>
      </c>
      <c r="D90" s="4">
        <f>IF(LOSS_VEGETATION!$AU$4="","",LOSS_VEGETATION!$AU$4)</f>
        <v>40820</v>
      </c>
    </row>
    <row r="91" spans="1:4">
      <c r="A91" t="str">
        <f>LOSS_VEGETATION!$B$4</f>
        <v>Desierto costero</v>
      </c>
      <c r="B91" t="str">
        <f>LOSS_VEGETATION!$AB$4</f>
        <v>Pérdida de vegetación primaria</v>
      </c>
      <c r="C91">
        <v>2009</v>
      </c>
      <c r="D91" s="4">
        <f>IF(LOSS_VEGETATION!$AV$4="","",LOSS_VEGETATION!$AV$4)</f>
        <v>31641.000000000004</v>
      </c>
    </row>
    <row r="92" spans="1:4">
      <c r="A92" t="str">
        <f>LOSS_VEGETATION!$B$4</f>
        <v>Desierto costero</v>
      </c>
      <c r="B92" t="str">
        <f>LOSS_VEGETATION!$AB$4</f>
        <v>Pérdida de vegetación primaria</v>
      </c>
      <c r="C92">
        <v>2010</v>
      </c>
      <c r="D92" s="4">
        <f>IF(LOSS_VEGETATION!$AW$4="","",LOSS_VEGETATION!$AW$4)</f>
        <v>44114</v>
      </c>
    </row>
    <row r="93" spans="1:4">
      <c r="A93" t="str">
        <f>LOSS_VEGETATION!$B$4</f>
        <v>Desierto costero</v>
      </c>
      <c r="B93" t="str">
        <f>LOSS_VEGETATION!$AB$4</f>
        <v>Pérdida de vegetación primaria</v>
      </c>
      <c r="C93">
        <v>2011</v>
      </c>
      <c r="D93" s="4">
        <f>IF(LOSS_VEGETATION!$AX$4="","",LOSS_VEGETATION!$AX$4)</f>
        <v>46693</v>
      </c>
    </row>
    <row r="94" spans="1:4">
      <c r="A94" t="str">
        <f>LOSS_VEGETATION!$B$4</f>
        <v>Desierto costero</v>
      </c>
      <c r="B94" t="str">
        <f>LOSS_VEGETATION!$AB$4</f>
        <v>Pérdida de vegetación primaria</v>
      </c>
      <c r="C94">
        <v>2012</v>
      </c>
      <c r="D94" s="4">
        <f>IF(LOSS_VEGETATION!$AY$4="","",LOSS_VEGETATION!$AY$4)</f>
        <v>32152.999999999996</v>
      </c>
    </row>
    <row r="95" spans="1:4">
      <c r="A95" t="str">
        <f>LOSS_VEGETATION!$B$4</f>
        <v>Desierto costero</v>
      </c>
      <c r="B95" t="str">
        <f>LOSS_VEGETATION!$AB$4</f>
        <v>Pérdida de vegetación primaria</v>
      </c>
      <c r="C95">
        <v>2013</v>
      </c>
      <c r="D95" s="4">
        <f>IF(LOSS_VEGETATION!$AZ$4="","",LOSS_VEGETATION!$AZ$4)</f>
        <v>46010</v>
      </c>
    </row>
    <row r="96" spans="1:4">
      <c r="A96" t="str">
        <f>LOSS_VEGETATION!$B$4</f>
        <v>Desierto costero</v>
      </c>
      <c r="B96" t="str">
        <f>LOSS_VEGETATION!$AB$4</f>
        <v>Pérdida de vegetación primaria</v>
      </c>
      <c r="C96">
        <v>2014</v>
      </c>
      <c r="D96" s="4">
        <f>IF(LOSS_VEGETATION!$BA$4="","",LOSS_VEGETATION!$BA$4)</f>
        <v>25762</v>
      </c>
    </row>
    <row r="97" spans="1:4">
      <c r="A97" t="str">
        <f>LOSS_VEGETATION!$B$4</f>
        <v>Desierto costero</v>
      </c>
      <c r="B97" t="str">
        <f>LOSS_VEGETATION!$AB$4</f>
        <v>Pérdida de vegetación primaria</v>
      </c>
      <c r="C97">
        <v>2015</v>
      </c>
      <c r="D97" s="4">
        <f>IF(LOSS_VEGETATION!$BB$4="","",LOSS_VEGETATION!$BB$4)</f>
        <v>22864</v>
      </c>
    </row>
    <row r="98" spans="1:4">
      <c r="A98" t="str">
        <f>LOSS_VEGETATION!$B$4</f>
        <v>Desierto costero</v>
      </c>
      <c r="B98" t="str">
        <f>LOSS_VEGETATION!$AB$4</f>
        <v>Pérdida de vegetación primaria</v>
      </c>
      <c r="C98">
        <v>2016</v>
      </c>
      <c r="D98" s="4">
        <f>IF(LOSS_VEGETATION!$BC$4="","",LOSS_VEGETATION!$BC$4)</f>
        <v>32113</v>
      </c>
    </row>
    <row r="99" spans="1:4">
      <c r="A99" t="str">
        <f>LOSS_VEGETATION!$B$4</f>
        <v>Desierto costero</v>
      </c>
      <c r="B99" t="str">
        <f>LOSS_VEGETATION!$AB$4</f>
        <v>Pérdida de vegetación primaria</v>
      </c>
      <c r="C99">
        <v>2017</v>
      </c>
      <c r="D99" s="4">
        <f>IF(LOSS_VEGETATION!$BD$4="","",LOSS_VEGETATION!$BD$4)</f>
        <v>26938</v>
      </c>
    </row>
    <row r="100" spans="1:4">
      <c r="A100" t="str">
        <f>LOSS_VEGETATION!$B$4</f>
        <v>Desierto costero</v>
      </c>
      <c r="B100" t="str">
        <f>LOSS_VEGETATION!$AB$4</f>
        <v>Pérdida de vegetación primaria</v>
      </c>
      <c r="C100">
        <v>2018</v>
      </c>
      <c r="D100" s="4">
        <f>IF(LOSS_VEGETATION!$BE$4="","",LOSS_VEGETATION!$BE$4)</f>
        <v>17918</v>
      </c>
    </row>
    <row r="101" spans="1:4">
      <c r="A101" t="str">
        <f>LOSS_VEGETATION!$B$4</f>
        <v>Desierto costero</v>
      </c>
      <c r="B101" t="str">
        <f>LOSS_VEGETATION!$AB$4</f>
        <v>Pérdida de vegetación primaria</v>
      </c>
      <c r="C101">
        <v>2019</v>
      </c>
      <c r="D101" s="4">
        <f>IF(LOSS_VEGETATION!$BF$4="","",LOSS_VEGETATION!$BF$4)</f>
        <v>19699</v>
      </c>
    </row>
    <row r="102" spans="1:4">
      <c r="A102" t="str">
        <f>LOSS_VEGETATION!$B$4</f>
        <v>Desierto costero</v>
      </c>
      <c r="B102" t="str">
        <f>LOSS_VEGETATION!$AB$4</f>
        <v>Pérdida de vegetación primaria</v>
      </c>
      <c r="C102">
        <v>2020</v>
      </c>
      <c r="D102" s="4">
        <f>IF(LOSS_VEGETATION!$BG$4="","",LOSS_VEGETATION!$BG$4)</f>
        <v>20583</v>
      </c>
    </row>
    <row r="103" spans="1:4">
      <c r="A103" t="str">
        <f>LOSS_VEGETATION!$B$4</f>
        <v>Desierto costero</v>
      </c>
      <c r="B103" t="str">
        <f>LOSS_VEGETATION!$AB$4</f>
        <v>Pérdida de vegetación primaria</v>
      </c>
      <c r="C103">
        <v>2021</v>
      </c>
      <c r="D103" s="4">
        <f>IF(LOSS_VEGETATION!$BH$4="","",LOSS_VEGETATION!$BH$4)</f>
        <v>18529</v>
      </c>
    </row>
    <row r="104" spans="1:4">
      <c r="A104" t="str">
        <f>LOSS_VEGETATION!$B$4</f>
        <v>Desierto costero</v>
      </c>
      <c r="B104" t="str">
        <f>LOSS_VEGETATION!$AB$4</f>
        <v>Pérdida de vegetación primaria</v>
      </c>
      <c r="C104">
        <v>2022</v>
      </c>
      <c r="D104" s="4">
        <f>IF(LOSS_VEGETATION!$BI$4="","",LOSS_VEGETATION!$BI$4)</f>
        <v>24268</v>
      </c>
    </row>
    <row r="105" spans="1:4">
      <c r="A105" t="str">
        <f>LOSS_VEGETATION!$B$4</f>
        <v>Desierto costero</v>
      </c>
      <c r="B105" t="str">
        <f>LOSS_VEGETATION!$AB$4</f>
        <v>Pérdida de vegetación primaria</v>
      </c>
      <c r="C105">
        <v>2023</v>
      </c>
      <c r="D105" s="4">
        <f>IF(LOSS_VEGETATION!$BJ$4="","",LOSS_VEGETATION!$BJ$4)</f>
        <v>37580</v>
      </c>
    </row>
    <row r="106" spans="1:4">
      <c r="A106" t="str">
        <f>LOSS_VEGETATION!$B$4</f>
        <v>Desierto costero</v>
      </c>
      <c r="B106" t="str">
        <f>LOSS_VEGETATION!$AB$4</f>
        <v>Pérdida de vegetación primaria</v>
      </c>
      <c r="C106">
        <v>2024</v>
      </c>
      <c r="D106" s="4">
        <f>IF(LOSS_VEGETATION!$BK$4="","",LOSS_VEGETATION!$BK$4)</f>
        <v>43413</v>
      </c>
    </row>
    <row r="107" spans="1:4">
      <c r="A107" t="str">
        <f>LOSS_VEGETATION!$B$4</f>
        <v>Desierto costero</v>
      </c>
      <c r="B107" t="str">
        <f>LOSS_VEGETATION!$AB$4</f>
        <v>Pérdida de vegetación primaria</v>
      </c>
      <c r="C107">
        <v>2025</v>
      </c>
      <c r="D107" s="4">
        <f>IF(LOSS_VEGETATION!$BL$4="","",LOSS_VEGETATION!$BL$4)</f>
        <v>29132</v>
      </c>
    </row>
    <row r="108" spans="1:4">
      <c r="A108" t="str">
        <f>LOSS_VEGETATION!$B$5</f>
        <v>Desierto costero</v>
      </c>
      <c r="B108" t="str">
        <f>LOSS_VEGETATION!$AB$5</f>
        <v>Pérdida de vegetación secundaria</v>
      </c>
      <c r="C108">
        <v>1992</v>
      </c>
      <c r="D108" s="4">
        <f>IF(LOSS_VEGETATION!$AE$5="","",LOSS_VEGETATION!$AE$5)</f>
        <v>780.6</v>
      </c>
    </row>
    <row r="109" spans="1:4">
      <c r="A109" t="str">
        <f>LOSS_VEGETATION!$B$5</f>
        <v>Desierto costero</v>
      </c>
      <c r="B109" t="str">
        <f>LOSS_VEGETATION!$AB$5</f>
        <v>Pérdida de vegetación secundaria</v>
      </c>
      <c r="C109">
        <v>1993</v>
      </c>
      <c r="D109" s="4">
        <f>IF(LOSS_VEGETATION!$AF$5="","",LOSS_VEGETATION!$AF$5)</f>
        <v>2947.7</v>
      </c>
    </row>
    <row r="110" spans="1:4">
      <c r="A110" t="str">
        <f>LOSS_VEGETATION!$B$5</f>
        <v>Desierto costero</v>
      </c>
      <c r="B110" t="str">
        <f>LOSS_VEGETATION!$AB$5</f>
        <v>Pérdida de vegetación secundaria</v>
      </c>
      <c r="C110">
        <v>1994</v>
      </c>
      <c r="D110" s="4">
        <f>IF(LOSS_VEGETATION!$AG$5="","",LOSS_VEGETATION!$AG$5)</f>
        <v>6733.1</v>
      </c>
    </row>
    <row r="111" spans="1:4">
      <c r="A111" t="str">
        <f>LOSS_VEGETATION!$B$5</f>
        <v>Desierto costero</v>
      </c>
      <c r="B111" t="str">
        <f>LOSS_VEGETATION!$AB$5</f>
        <v>Pérdida de vegetación secundaria</v>
      </c>
      <c r="C111">
        <v>1995</v>
      </c>
      <c r="D111" s="4">
        <f>IF(LOSS_VEGETATION!$AH$5="","",LOSS_VEGETATION!$AH$5)</f>
        <v>7777.8</v>
      </c>
    </row>
    <row r="112" spans="1:4">
      <c r="A112" t="str">
        <f>LOSS_VEGETATION!$B$5</f>
        <v>Desierto costero</v>
      </c>
      <c r="B112" t="str">
        <f>LOSS_VEGETATION!$AB$5</f>
        <v>Pérdida de vegetación secundaria</v>
      </c>
      <c r="C112">
        <v>1996</v>
      </c>
      <c r="D112" s="4">
        <f>IF(LOSS_VEGETATION!$AI$5="","",LOSS_VEGETATION!$AI$5)</f>
        <v>494920</v>
      </c>
    </row>
    <row r="113" spans="1:4">
      <c r="A113" t="str">
        <f>LOSS_VEGETATION!$B$5</f>
        <v>Desierto costero</v>
      </c>
      <c r="B113" t="str">
        <f>LOSS_VEGETATION!$AB$5</f>
        <v>Pérdida de vegetación secundaria</v>
      </c>
      <c r="C113">
        <v>1997</v>
      </c>
      <c r="D113" s="4">
        <f>IF(LOSS_VEGETATION!$AJ$5="","",LOSS_VEGETATION!$AJ$5)</f>
        <v>48844</v>
      </c>
    </row>
    <row r="114" spans="1:4">
      <c r="A114" t="str">
        <f>LOSS_VEGETATION!$B$5</f>
        <v>Desierto costero</v>
      </c>
      <c r="B114" t="str">
        <f>LOSS_VEGETATION!$AB$5</f>
        <v>Pérdida de vegetación secundaria</v>
      </c>
      <c r="C114">
        <v>1998</v>
      </c>
      <c r="D114" s="4">
        <f>IF(LOSS_VEGETATION!$AK$5="","",LOSS_VEGETATION!$AK$5)</f>
        <v>89912</v>
      </c>
    </row>
    <row r="115" spans="1:4">
      <c r="A115" t="str">
        <f>LOSS_VEGETATION!$B$5</f>
        <v>Desierto costero</v>
      </c>
      <c r="B115" t="str">
        <f>LOSS_VEGETATION!$AB$5</f>
        <v>Pérdida de vegetación secundaria</v>
      </c>
      <c r="C115">
        <v>1999</v>
      </c>
      <c r="D115" s="4">
        <f>IF(LOSS_VEGETATION!$AL$5="","",LOSS_VEGETATION!$AL$5)</f>
        <v>42622</v>
      </c>
    </row>
    <row r="116" spans="1:4">
      <c r="A116" t="str">
        <f>LOSS_VEGETATION!$B$5</f>
        <v>Desierto costero</v>
      </c>
      <c r="B116" t="str">
        <f>LOSS_VEGETATION!$AB$5</f>
        <v>Pérdida de vegetación secundaria</v>
      </c>
      <c r="C116">
        <v>2000</v>
      </c>
      <c r="D116" s="4">
        <f>IF(LOSS_VEGETATION!$AM$5="","",LOSS_VEGETATION!$AM$5)</f>
        <v>50615</v>
      </c>
    </row>
    <row r="117" spans="1:4">
      <c r="A117" t="str">
        <f>LOSS_VEGETATION!$B$5</f>
        <v>Desierto costero</v>
      </c>
      <c r="B117" t="str">
        <f>LOSS_VEGETATION!$AB$5</f>
        <v>Pérdida de vegetación secundaria</v>
      </c>
      <c r="C117">
        <v>2001</v>
      </c>
      <c r="D117" s="4">
        <f>IF(LOSS_VEGETATION!$AN$5="","",LOSS_VEGETATION!$AN$5)</f>
        <v>83278</v>
      </c>
    </row>
    <row r="118" spans="1:4">
      <c r="A118" t="str">
        <f>LOSS_VEGETATION!$B$5</f>
        <v>Desierto costero</v>
      </c>
      <c r="B118" t="str">
        <f>LOSS_VEGETATION!$AB$5</f>
        <v>Pérdida de vegetación secundaria</v>
      </c>
      <c r="C118">
        <v>2002</v>
      </c>
      <c r="D118" s="4">
        <f>IF(LOSS_VEGETATION!$AO$5="","",LOSS_VEGETATION!$AO$5)</f>
        <v>80440</v>
      </c>
    </row>
    <row r="119" spans="1:4">
      <c r="A119" t="str">
        <f>LOSS_VEGETATION!$B$5</f>
        <v>Desierto costero</v>
      </c>
      <c r="B119" t="str">
        <f>LOSS_VEGETATION!$AB$5</f>
        <v>Pérdida de vegetación secundaria</v>
      </c>
      <c r="C119">
        <v>2003</v>
      </c>
      <c r="D119" s="4">
        <f>IF(LOSS_VEGETATION!$AP$5="","",LOSS_VEGETATION!$AP$5)</f>
        <v>152470</v>
      </c>
    </row>
    <row r="120" spans="1:4">
      <c r="A120" t="str">
        <f>LOSS_VEGETATION!$B$5</f>
        <v>Desierto costero</v>
      </c>
      <c r="B120" t="str">
        <f>LOSS_VEGETATION!$AB$5</f>
        <v>Pérdida de vegetación secundaria</v>
      </c>
      <c r="C120">
        <v>2004</v>
      </c>
      <c r="D120" s="4">
        <f>IF(LOSS_VEGETATION!$AQ$5="","",LOSS_VEGETATION!$AQ$5)</f>
        <v>174200</v>
      </c>
    </row>
    <row r="121" spans="1:4">
      <c r="A121" t="str">
        <f>LOSS_VEGETATION!$B$5</f>
        <v>Desierto costero</v>
      </c>
      <c r="B121" t="str">
        <f>LOSS_VEGETATION!$AB$5</f>
        <v>Pérdida de vegetación secundaria</v>
      </c>
      <c r="C121">
        <v>2005</v>
      </c>
      <c r="D121" s="4">
        <f>IF(LOSS_VEGETATION!$AR$5="","",LOSS_VEGETATION!$AR$5)</f>
        <v>94906</v>
      </c>
    </row>
    <row r="122" spans="1:4">
      <c r="A122" t="str">
        <f>LOSS_VEGETATION!$B$5</f>
        <v>Desierto costero</v>
      </c>
      <c r="B122" t="str">
        <f>LOSS_VEGETATION!$AB$5</f>
        <v>Pérdida de vegetación secundaria</v>
      </c>
      <c r="C122">
        <v>2006</v>
      </c>
      <c r="D122" s="4">
        <f>IF(LOSS_VEGETATION!$AS$5="","",LOSS_VEGETATION!$AS$5)</f>
        <v>107850</v>
      </c>
    </row>
    <row r="123" spans="1:4">
      <c r="A123" t="str">
        <f>LOSS_VEGETATION!$B$5</f>
        <v>Desierto costero</v>
      </c>
      <c r="B123" t="str">
        <f>LOSS_VEGETATION!$AB$5</f>
        <v>Pérdida de vegetación secundaria</v>
      </c>
      <c r="C123">
        <v>2007</v>
      </c>
      <c r="D123" s="4">
        <f>IF(LOSS_VEGETATION!$AT$5="","",LOSS_VEGETATION!$AT$5)</f>
        <v>112420</v>
      </c>
    </row>
    <row r="124" spans="1:4">
      <c r="A124" t="str">
        <f>LOSS_VEGETATION!$B$5</f>
        <v>Desierto costero</v>
      </c>
      <c r="B124" t="str">
        <f>LOSS_VEGETATION!$AB$5</f>
        <v>Pérdida de vegetación secundaria</v>
      </c>
      <c r="C124">
        <v>2008</v>
      </c>
      <c r="D124" s="4">
        <f>IF(LOSS_VEGETATION!$AU$5="","",LOSS_VEGETATION!$AU$5)</f>
        <v>114320</v>
      </c>
    </row>
    <row r="125" spans="1:4">
      <c r="A125" t="str">
        <f>LOSS_VEGETATION!$B$5</f>
        <v>Desierto costero</v>
      </c>
      <c r="B125" t="str">
        <f>LOSS_VEGETATION!$AB$5</f>
        <v>Pérdida de vegetación secundaria</v>
      </c>
      <c r="C125">
        <v>2009</v>
      </c>
      <c r="D125" s="4">
        <f>IF(LOSS_VEGETATION!$AV$5="","",LOSS_VEGETATION!$AV$5)</f>
        <v>110520</v>
      </c>
    </row>
    <row r="126" spans="1:4">
      <c r="A126" t="str">
        <f>LOSS_VEGETATION!$B$5</f>
        <v>Desierto costero</v>
      </c>
      <c r="B126" t="str">
        <f>LOSS_VEGETATION!$AB$5</f>
        <v>Pérdida de vegetación secundaria</v>
      </c>
      <c r="C126">
        <v>2010</v>
      </c>
      <c r="D126" s="4">
        <f>IF(LOSS_VEGETATION!$AW$5="","",LOSS_VEGETATION!$AW$5)</f>
        <v>117900</v>
      </c>
    </row>
    <row r="127" spans="1:4">
      <c r="A127" t="str">
        <f>LOSS_VEGETATION!$B$5</f>
        <v>Desierto costero</v>
      </c>
      <c r="B127" t="str">
        <f>LOSS_VEGETATION!$AB$5</f>
        <v>Pérdida de vegetación secundaria</v>
      </c>
      <c r="C127">
        <v>2011</v>
      </c>
      <c r="D127" s="4">
        <f>IF(LOSS_VEGETATION!$AX$5="","",LOSS_VEGETATION!$AX$5)</f>
        <v>109870</v>
      </c>
    </row>
    <row r="128" spans="1:4">
      <c r="A128" t="str">
        <f>LOSS_VEGETATION!$B$5</f>
        <v>Desierto costero</v>
      </c>
      <c r="B128" t="str">
        <f>LOSS_VEGETATION!$AB$5</f>
        <v>Pérdida de vegetación secundaria</v>
      </c>
      <c r="C128">
        <v>2012</v>
      </c>
      <c r="D128" s="4">
        <f>IF(LOSS_VEGETATION!$AY$5="","",LOSS_VEGETATION!$AY$5)</f>
        <v>122100</v>
      </c>
    </row>
    <row r="129" spans="1:4">
      <c r="A129" t="str">
        <f>LOSS_VEGETATION!$B$5</f>
        <v>Desierto costero</v>
      </c>
      <c r="B129" t="str">
        <f>LOSS_VEGETATION!$AB$5</f>
        <v>Pérdida de vegetación secundaria</v>
      </c>
      <c r="C129">
        <v>2013</v>
      </c>
      <c r="D129" s="4">
        <f>IF(LOSS_VEGETATION!$AZ$5="","",LOSS_VEGETATION!$AZ$5)</f>
        <v>206590</v>
      </c>
    </row>
    <row r="130" spans="1:4">
      <c r="A130" t="str">
        <f>LOSS_VEGETATION!$B$5</f>
        <v>Desierto costero</v>
      </c>
      <c r="B130" t="str">
        <f>LOSS_VEGETATION!$AB$5</f>
        <v>Pérdida de vegetación secundaria</v>
      </c>
      <c r="C130">
        <v>2014</v>
      </c>
      <c r="D130" s="4">
        <f>IF(LOSS_VEGETATION!$BA$5="","",LOSS_VEGETATION!$BA$5)</f>
        <v>70249</v>
      </c>
    </row>
    <row r="131" spans="1:4">
      <c r="A131" t="str">
        <f>LOSS_VEGETATION!$B$5</f>
        <v>Desierto costero</v>
      </c>
      <c r="B131" t="str">
        <f>LOSS_VEGETATION!$AB$5</f>
        <v>Pérdida de vegetación secundaria</v>
      </c>
      <c r="C131">
        <v>2015</v>
      </c>
      <c r="D131" s="4">
        <f>IF(LOSS_VEGETATION!$BB$5="","",LOSS_VEGETATION!$BB$5)</f>
        <v>85330</v>
      </c>
    </row>
    <row r="132" spans="1:4">
      <c r="A132" t="str">
        <f>LOSS_VEGETATION!$B$5</f>
        <v>Desierto costero</v>
      </c>
      <c r="B132" t="str">
        <f>LOSS_VEGETATION!$AB$5</f>
        <v>Pérdida de vegetación secundaria</v>
      </c>
      <c r="C132">
        <v>2016</v>
      </c>
      <c r="D132" s="4">
        <f>IF(LOSS_VEGETATION!$BC$5="","",LOSS_VEGETATION!$BC$5)</f>
        <v>164920</v>
      </c>
    </row>
    <row r="133" spans="1:4">
      <c r="A133" t="str">
        <f>LOSS_VEGETATION!$B$5</f>
        <v>Desierto costero</v>
      </c>
      <c r="B133" t="str">
        <f>LOSS_VEGETATION!$AB$5</f>
        <v>Pérdida de vegetación secundaria</v>
      </c>
      <c r="C133">
        <v>2017</v>
      </c>
      <c r="D133" s="4">
        <f>IF(LOSS_VEGETATION!$BD$5="","",LOSS_VEGETATION!$BD$5)</f>
        <v>195050</v>
      </c>
    </row>
    <row r="134" spans="1:4">
      <c r="A134" t="str">
        <f>LOSS_VEGETATION!$B$5</f>
        <v>Desierto costero</v>
      </c>
      <c r="B134" t="str">
        <f>LOSS_VEGETATION!$AB$5</f>
        <v>Pérdida de vegetación secundaria</v>
      </c>
      <c r="C134">
        <v>2018</v>
      </c>
      <c r="D134" s="4">
        <f>IF(LOSS_VEGETATION!$BE$5="","",LOSS_VEGETATION!$BE$5)</f>
        <v>112059.99999999999</v>
      </c>
    </row>
    <row r="135" spans="1:4">
      <c r="A135" t="str">
        <f>LOSS_VEGETATION!$B$5</f>
        <v>Desierto costero</v>
      </c>
      <c r="B135" t="str">
        <f>LOSS_VEGETATION!$AB$5</f>
        <v>Pérdida de vegetación secundaria</v>
      </c>
      <c r="C135">
        <v>2019</v>
      </c>
      <c r="D135" s="4">
        <f>IF(LOSS_VEGETATION!$BF$5="","",LOSS_VEGETATION!$BF$5)</f>
        <v>92702</v>
      </c>
    </row>
    <row r="136" spans="1:4">
      <c r="A136" t="str">
        <f>LOSS_VEGETATION!$B$5</f>
        <v>Desierto costero</v>
      </c>
      <c r="B136" t="str">
        <f>LOSS_VEGETATION!$AB$5</f>
        <v>Pérdida de vegetación secundaria</v>
      </c>
      <c r="C136">
        <v>2020</v>
      </c>
      <c r="D136" s="4">
        <f>IF(LOSS_VEGETATION!$BG$5="","",LOSS_VEGETATION!$BG$5)</f>
        <v>93465</v>
      </c>
    </row>
    <row r="137" spans="1:4">
      <c r="A137" t="str">
        <f>LOSS_VEGETATION!$B$5</f>
        <v>Desierto costero</v>
      </c>
      <c r="B137" t="str">
        <f>LOSS_VEGETATION!$AB$5</f>
        <v>Pérdida de vegetación secundaria</v>
      </c>
      <c r="C137">
        <v>2021</v>
      </c>
      <c r="D137" s="4">
        <f>IF(LOSS_VEGETATION!$BH$5="","",LOSS_VEGETATION!$BH$5)</f>
        <v>95021</v>
      </c>
    </row>
    <row r="138" spans="1:4">
      <c r="A138" t="str">
        <f>LOSS_VEGETATION!$B$5</f>
        <v>Desierto costero</v>
      </c>
      <c r="B138" t="str">
        <f>LOSS_VEGETATION!$AB$5</f>
        <v>Pérdida de vegetación secundaria</v>
      </c>
      <c r="C138">
        <v>2022</v>
      </c>
      <c r="D138" s="4">
        <f>IF(LOSS_VEGETATION!$BI$5="","",LOSS_VEGETATION!$BI$5)</f>
        <v>156640</v>
      </c>
    </row>
    <row r="139" spans="1:4">
      <c r="A139" t="str">
        <f>LOSS_VEGETATION!$B$5</f>
        <v>Desierto costero</v>
      </c>
      <c r="B139" t="str">
        <f>LOSS_VEGETATION!$AB$5</f>
        <v>Pérdida de vegetación secundaria</v>
      </c>
      <c r="C139">
        <v>2023</v>
      </c>
      <c r="D139" s="4">
        <f>IF(LOSS_VEGETATION!$BJ$5="","",LOSS_VEGETATION!$BJ$5)</f>
        <v>308450</v>
      </c>
    </row>
    <row r="140" spans="1:4">
      <c r="A140" t="str">
        <f>LOSS_VEGETATION!$B$5</f>
        <v>Desierto costero</v>
      </c>
      <c r="B140" t="str">
        <f>LOSS_VEGETATION!$AB$5</f>
        <v>Pérdida de vegetación secundaria</v>
      </c>
      <c r="C140">
        <v>2024</v>
      </c>
      <c r="D140" s="4">
        <f>IF(LOSS_VEGETATION!$BK$5="","",LOSS_VEGETATION!$BK$5)</f>
        <v>162360</v>
      </c>
    </row>
    <row r="141" spans="1:4">
      <c r="A141" t="str">
        <f>LOSS_VEGETATION!$B$5</f>
        <v>Desierto costero</v>
      </c>
      <c r="B141" t="str">
        <f>LOSS_VEGETATION!$AB$5</f>
        <v>Pérdida de vegetación secundaria</v>
      </c>
      <c r="C141">
        <v>2025</v>
      </c>
      <c r="D141" s="4">
        <f>IF(LOSS_VEGETATION!$BL$5="","",LOSS_VEGETATION!$BL$5)</f>
        <v>186950</v>
      </c>
    </row>
    <row r="142" spans="1:4">
      <c r="A142" t="str">
        <f>LOSS_VEGETATION!$B$6</f>
        <v>Bosque seco</v>
      </c>
      <c r="B142" t="str">
        <f>LOSS_VEGETATION!$AB$6</f>
        <v>Pérdida de vegetación primaria</v>
      </c>
      <c r="C142">
        <v>1990</v>
      </c>
      <c r="D142" s="4">
        <f>IF(LOSS_VEGETATION!$AC$6="","",LOSS_VEGETATION!$AC$6)</f>
        <v>1456992.5999999999</v>
      </c>
    </row>
    <row r="143" spans="1:4">
      <c r="A143" t="str">
        <f>LOSS_VEGETATION!$B$6</f>
        <v>Bosque seco</v>
      </c>
      <c r="B143" t="str">
        <f>LOSS_VEGETATION!$AB$6</f>
        <v>Pérdida de vegetación primaria</v>
      </c>
      <c r="C143">
        <v>1991</v>
      </c>
      <c r="D143" s="4">
        <f>IF(LOSS_VEGETATION!$AD$6="","",LOSS_VEGETATION!$AD$6)</f>
        <v>2927600</v>
      </c>
    </row>
    <row r="144" spans="1:4">
      <c r="A144" t="str">
        <f>LOSS_VEGETATION!$B$6</f>
        <v>Bosque seco</v>
      </c>
      <c r="B144" t="str">
        <f>LOSS_VEGETATION!$AB$6</f>
        <v>Pérdida de vegetación primaria</v>
      </c>
      <c r="C144">
        <v>1992</v>
      </c>
      <c r="D144" s="4">
        <f>IF(LOSS_VEGETATION!$AE$6="","",LOSS_VEGETATION!$AE$6)</f>
        <v>335340</v>
      </c>
    </row>
    <row r="145" spans="1:4">
      <c r="A145" t="str">
        <f>LOSS_VEGETATION!$B$6</f>
        <v>Bosque seco</v>
      </c>
      <c r="B145" t="str">
        <f>LOSS_VEGETATION!$AB$6</f>
        <v>Pérdida de vegetación primaria</v>
      </c>
      <c r="C145">
        <v>1993</v>
      </c>
      <c r="D145" s="4">
        <f>IF(LOSS_VEGETATION!$AF$6="","",LOSS_VEGETATION!$AF$6)</f>
        <v>184840</v>
      </c>
    </row>
    <row r="146" spans="1:4">
      <c r="A146" t="str">
        <f>LOSS_VEGETATION!$B$6</f>
        <v>Bosque seco</v>
      </c>
      <c r="B146" t="str">
        <f>LOSS_VEGETATION!$AB$6</f>
        <v>Pérdida de vegetación primaria</v>
      </c>
      <c r="C146">
        <v>1994</v>
      </c>
      <c r="D146" s="4">
        <f>IF(LOSS_VEGETATION!$AG$6="","",LOSS_VEGETATION!$AG$6)</f>
        <v>296790</v>
      </c>
    </row>
    <row r="147" spans="1:4">
      <c r="A147" t="str">
        <f>LOSS_VEGETATION!$B$6</f>
        <v>Bosque seco</v>
      </c>
      <c r="B147" t="str">
        <f>LOSS_VEGETATION!$AB$6</f>
        <v>Pérdida de vegetación primaria</v>
      </c>
      <c r="C147">
        <v>1995</v>
      </c>
      <c r="D147" s="4">
        <f>IF(LOSS_VEGETATION!$AH$6="","",LOSS_VEGETATION!$AH$6)</f>
        <v>53527</v>
      </c>
    </row>
    <row r="148" spans="1:4">
      <c r="A148" t="str">
        <f>LOSS_VEGETATION!$B$6</f>
        <v>Bosque seco</v>
      </c>
      <c r="B148" t="str">
        <f>LOSS_VEGETATION!$AB$6</f>
        <v>Pérdida de vegetación primaria</v>
      </c>
      <c r="C148">
        <v>1996</v>
      </c>
      <c r="D148" s="4">
        <f>IF(LOSS_VEGETATION!$AI$6="","",LOSS_VEGETATION!$AI$6)</f>
        <v>1054500</v>
      </c>
    </row>
    <row r="149" spans="1:4">
      <c r="A149" t="str">
        <f>LOSS_VEGETATION!$B$6</f>
        <v>Bosque seco</v>
      </c>
      <c r="B149" t="str">
        <f>LOSS_VEGETATION!$AB$6</f>
        <v>Pérdida de vegetación primaria</v>
      </c>
      <c r="C149">
        <v>1997</v>
      </c>
      <c r="D149" s="4">
        <f>IF(LOSS_VEGETATION!$AJ$6="","",LOSS_VEGETATION!$AJ$6)</f>
        <v>1279300</v>
      </c>
    </row>
    <row r="150" spans="1:4">
      <c r="A150" t="str">
        <f>LOSS_VEGETATION!$B$6</f>
        <v>Bosque seco</v>
      </c>
      <c r="B150" t="str">
        <f>LOSS_VEGETATION!$AB$6</f>
        <v>Pérdida de vegetación primaria</v>
      </c>
      <c r="C150">
        <v>1998</v>
      </c>
      <c r="D150" s="4">
        <f>IF(LOSS_VEGETATION!$AK$6="","",LOSS_VEGETATION!$AK$6)</f>
        <v>1154000</v>
      </c>
    </row>
    <row r="151" spans="1:4">
      <c r="A151" t="str">
        <f>LOSS_VEGETATION!$B$6</f>
        <v>Bosque seco</v>
      </c>
      <c r="B151" t="str">
        <f>LOSS_VEGETATION!$AB$6</f>
        <v>Pérdida de vegetación primaria</v>
      </c>
      <c r="C151">
        <v>1999</v>
      </c>
      <c r="D151" s="4">
        <f>IF(LOSS_VEGETATION!$AL$6="","",LOSS_VEGETATION!$AL$6)</f>
        <v>1408100</v>
      </c>
    </row>
    <row r="152" spans="1:4">
      <c r="A152" t="str">
        <f>LOSS_VEGETATION!$B$6</f>
        <v>Bosque seco</v>
      </c>
      <c r="B152" t="str">
        <f>LOSS_VEGETATION!$AB$6</f>
        <v>Pérdida de vegetación primaria</v>
      </c>
      <c r="C152">
        <v>2000</v>
      </c>
      <c r="D152" s="4">
        <f>IF(LOSS_VEGETATION!$AM$6="","",LOSS_VEGETATION!$AM$6)</f>
        <v>654000</v>
      </c>
    </row>
    <row r="153" spans="1:4">
      <c r="A153" t="str">
        <f>LOSS_VEGETATION!$B$6</f>
        <v>Bosque seco</v>
      </c>
      <c r="B153" t="str">
        <f>LOSS_VEGETATION!$AB$6</f>
        <v>Pérdida de vegetación primaria</v>
      </c>
      <c r="C153">
        <v>2001</v>
      </c>
      <c r="D153" s="4">
        <f>IF(LOSS_VEGETATION!$AN$6="","",LOSS_VEGETATION!$AN$6)</f>
        <v>480800</v>
      </c>
    </row>
    <row r="154" spans="1:4">
      <c r="A154" t="str">
        <f>LOSS_VEGETATION!$B$6</f>
        <v>Bosque seco</v>
      </c>
      <c r="B154" t="str">
        <f>LOSS_VEGETATION!$AB$6</f>
        <v>Pérdida de vegetación primaria</v>
      </c>
      <c r="C154">
        <v>2002</v>
      </c>
      <c r="D154" s="4">
        <f>IF(LOSS_VEGETATION!$AO$6="","",LOSS_VEGETATION!$AO$6)</f>
        <v>528630</v>
      </c>
    </row>
    <row r="155" spans="1:4">
      <c r="A155" t="str">
        <f>LOSS_VEGETATION!$B$6</f>
        <v>Bosque seco</v>
      </c>
      <c r="B155" t="str">
        <f>LOSS_VEGETATION!$AB$6</f>
        <v>Pérdida de vegetación primaria</v>
      </c>
      <c r="C155">
        <v>2003</v>
      </c>
      <c r="D155" s="4">
        <f>IF(LOSS_VEGETATION!$AP$6="","",LOSS_VEGETATION!$AP$6)</f>
        <v>612040</v>
      </c>
    </row>
    <row r="156" spans="1:4">
      <c r="A156" t="str">
        <f>LOSS_VEGETATION!$B$6</f>
        <v>Bosque seco</v>
      </c>
      <c r="B156" t="str">
        <f>LOSS_VEGETATION!$AB$6</f>
        <v>Pérdida de vegetación primaria</v>
      </c>
      <c r="C156">
        <v>2004</v>
      </c>
      <c r="D156" s="4">
        <f>IF(LOSS_VEGETATION!$AQ$6="","",LOSS_VEGETATION!$AQ$6)</f>
        <v>471580</v>
      </c>
    </row>
    <row r="157" spans="1:4">
      <c r="A157" t="str">
        <f>LOSS_VEGETATION!$B$6</f>
        <v>Bosque seco</v>
      </c>
      <c r="B157" t="str">
        <f>LOSS_VEGETATION!$AB$6</f>
        <v>Pérdida de vegetación primaria</v>
      </c>
      <c r="C157">
        <v>2005</v>
      </c>
      <c r="D157" s="4">
        <f>IF(LOSS_VEGETATION!$AR$6="","",LOSS_VEGETATION!$AR$6)</f>
        <v>338640</v>
      </c>
    </row>
    <row r="158" spans="1:4">
      <c r="A158" t="str">
        <f>LOSS_VEGETATION!$B$6</f>
        <v>Bosque seco</v>
      </c>
      <c r="B158" t="str">
        <f>LOSS_VEGETATION!$AB$6</f>
        <v>Pérdida de vegetación primaria</v>
      </c>
      <c r="C158">
        <v>2006</v>
      </c>
      <c r="D158" s="4">
        <f>IF(LOSS_VEGETATION!$AS$6="","",LOSS_VEGETATION!$AS$6)</f>
        <v>503470</v>
      </c>
    </row>
    <row r="159" spans="1:4">
      <c r="A159" t="str">
        <f>LOSS_VEGETATION!$B$6</f>
        <v>Bosque seco</v>
      </c>
      <c r="B159" t="str">
        <f>LOSS_VEGETATION!$AB$6</f>
        <v>Pérdida de vegetación primaria</v>
      </c>
      <c r="C159">
        <v>2007</v>
      </c>
      <c r="D159" s="4">
        <f>IF(LOSS_VEGETATION!$AT$6="","",LOSS_VEGETATION!$AT$6)</f>
        <v>680640</v>
      </c>
    </row>
    <row r="160" spans="1:4">
      <c r="A160" t="str">
        <f>LOSS_VEGETATION!$B$6</f>
        <v>Bosque seco</v>
      </c>
      <c r="B160" t="str">
        <f>LOSS_VEGETATION!$AB$6</f>
        <v>Pérdida de vegetación primaria</v>
      </c>
      <c r="C160">
        <v>2008</v>
      </c>
      <c r="D160" s="4">
        <f>IF(LOSS_VEGETATION!$AU$6="","",LOSS_VEGETATION!$AU$6)</f>
        <v>359370</v>
      </c>
    </row>
    <row r="161" spans="1:4">
      <c r="A161" t="str">
        <f>LOSS_VEGETATION!$B$6</f>
        <v>Bosque seco</v>
      </c>
      <c r="B161" t="str">
        <f>LOSS_VEGETATION!$AB$6</f>
        <v>Pérdida de vegetación primaria</v>
      </c>
      <c r="C161">
        <v>2009</v>
      </c>
      <c r="D161" s="4">
        <f>IF(LOSS_VEGETATION!$AV$6="","",LOSS_VEGETATION!$AV$6)</f>
        <v>927270.00000000012</v>
      </c>
    </row>
    <row r="162" spans="1:4">
      <c r="A162" t="str">
        <f>LOSS_VEGETATION!$B$6</f>
        <v>Bosque seco</v>
      </c>
      <c r="B162" t="str">
        <f>LOSS_VEGETATION!$AB$6</f>
        <v>Pérdida de vegetación primaria</v>
      </c>
      <c r="C162">
        <v>2010</v>
      </c>
      <c r="D162" s="4">
        <f>IF(LOSS_VEGETATION!$AW$6="","",LOSS_VEGETATION!$AW$6)</f>
        <v>591190</v>
      </c>
    </row>
    <row r="163" spans="1:4">
      <c r="A163" t="str">
        <f>LOSS_VEGETATION!$B$6</f>
        <v>Bosque seco</v>
      </c>
      <c r="B163" t="str">
        <f>LOSS_VEGETATION!$AB$6</f>
        <v>Pérdida de vegetación primaria</v>
      </c>
      <c r="C163">
        <v>2011</v>
      </c>
      <c r="D163" s="4">
        <f>IF(LOSS_VEGETATION!$AX$6="","",LOSS_VEGETATION!$AX$6)</f>
        <v>703030</v>
      </c>
    </row>
    <row r="164" spans="1:4">
      <c r="A164" t="str">
        <f>LOSS_VEGETATION!$B$6</f>
        <v>Bosque seco</v>
      </c>
      <c r="B164" t="str">
        <f>LOSS_VEGETATION!$AB$6</f>
        <v>Pérdida de vegetación primaria</v>
      </c>
      <c r="C164">
        <v>2012</v>
      </c>
      <c r="D164" s="4">
        <f>IF(LOSS_VEGETATION!$AY$6="","",LOSS_VEGETATION!$AY$6)</f>
        <v>515480</v>
      </c>
    </row>
    <row r="165" spans="1:4">
      <c r="A165" t="str">
        <f>LOSS_VEGETATION!$B$6</f>
        <v>Bosque seco</v>
      </c>
      <c r="B165" t="str">
        <f>LOSS_VEGETATION!$AB$6</f>
        <v>Pérdida de vegetación primaria</v>
      </c>
      <c r="C165">
        <v>2013</v>
      </c>
      <c r="D165" s="4">
        <f>IF(LOSS_VEGETATION!$AZ$6="","",LOSS_VEGETATION!$AZ$6)</f>
        <v>590880</v>
      </c>
    </row>
    <row r="166" spans="1:4">
      <c r="A166" t="str">
        <f>LOSS_VEGETATION!$B$6</f>
        <v>Bosque seco</v>
      </c>
      <c r="B166" t="str">
        <f>LOSS_VEGETATION!$AB$6</f>
        <v>Pérdida de vegetación primaria</v>
      </c>
      <c r="C166">
        <v>2014</v>
      </c>
      <c r="D166" s="4">
        <f>IF(LOSS_VEGETATION!$BA$6="","",LOSS_VEGETATION!$BA$6)</f>
        <v>461710.00000000006</v>
      </c>
    </row>
    <row r="167" spans="1:4">
      <c r="A167" t="str">
        <f>LOSS_VEGETATION!$B$6</f>
        <v>Bosque seco</v>
      </c>
      <c r="B167" t="str">
        <f>LOSS_VEGETATION!$AB$6</f>
        <v>Pérdida de vegetación primaria</v>
      </c>
      <c r="C167">
        <v>2015</v>
      </c>
      <c r="D167" s="4">
        <f>IF(LOSS_VEGETATION!$BB$6="","",LOSS_VEGETATION!$BB$6)</f>
        <v>473939.99999999994</v>
      </c>
    </row>
    <row r="168" spans="1:4">
      <c r="A168" t="str">
        <f>LOSS_VEGETATION!$B$6</f>
        <v>Bosque seco</v>
      </c>
      <c r="B168" t="str">
        <f>LOSS_VEGETATION!$AB$6</f>
        <v>Pérdida de vegetación primaria</v>
      </c>
      <c r="C168">
        <v>2016</v>
      </c>
      <c r="D168" s="4">
        <f>IF(LOSS_VEGETATION!$BC$6="","",LOSS_VEGETATION!$BC$6)</f>
        <v>1162900</v>
      </c>
    </row>
    <row r="169" spans="1:4">
      <c r="A169" t="str">
        <f>LOSS_VEGETATION!$B$6</f>
        <v>Bosque seco</v>
      </c>
      <c r="B169" t="str">
        <f>LOSS_VEGETATION!$AB$6</f>
        <v>Pérdida de vegetación primaria</v>
      </c>
      <c r="C169">
        <v>2017</v>
      </c>
      <c r="D169" s="4">
        <f>IF(LOSS_VEGETATION!$BD$6="","",LOSS_VEGETATION!$BD$6)</f>
        <v>858229.99999999988</v>
      </c>
    </row>
    <row r="170" spans="1:4">
      <c r="A170" t="str">
        <f>LOSS_VEGETATION!$B$6</f>
        <v>Bosque seco</v>
      </c>
      <c r="B170" t="str">
        <f>LOSS_VEGETATION!$AB$6</f>
        <v>Pérdida de vegetación primaria</v>
      </c>
      <c r="C170">
        <v>2018</v>
      </c>
      <c r="D170" s="4">
        <f>IF(LOSS_VEGETATION!$BE$6="","",LOSS_VEGETATION!$BE$6)</f>
        <v>685040</v>
      </c>
    </row>
    <row r="171" spans="1:4">
      <c r="A171" t="str">
        <f>LOSS_VEGETATION!$B$6</f>
        <v>Bosque seco</v>
      </c>
      <c r="B171" t="str">
        <f>LOSS_VEGETATION!$AB$6</f>
        <v>Pérdida de vegetación primaria</v>
      </c>
      <c r="C171">
        <v>2019</v>
      </c>
      <c r="D171" s="4">
        <f>IF(LOSS_VEGETATION!$BF$6="","",LOSS_VEGETATION!$BF$6)</f>
        <v>944890</v>
      </c>
    </row>
    <row r="172" spans="1:4">
      <c r="A172" t="str">
        <f>LOSS_VEGETATION!$B$6</f>
        <v>Bosque seco</v>
      </c>
      <c r="B172" t="str">
        <f>LOSS_VEGETATION!$AB$6</f>
        <v>Pérdida de vegetación primaria</v>
      </c>
      <c r="C172">
        <v>2020</v>
      </c>
      <c r="D172" s="4">
        <f>IF(LOSS_VEGETATION!$BG$6="","",LOSS_VEGETATION!$BG$6)</f>
        <v>1263600</v>
      </c>
    </row>
    <row r="173" spans="1:4">
      <c r="A173" t="str">
        <f>LOSS_VEGETATION!$B$6</f>
        <v>Bosque seco</v>
      </c>
      <c r="B173" t="str">
        <f>LOSS_VEGETATION!$AB$6</f>
        <v>Pérdida de vegetación primaria</v>
      </c>
      <c r="C173">
        <v>2021</v>
      </c>
      <c r="D173" s="4">
        <f>IF(LOSS_VEGETATION!$BH$6="","",LOSS_VEGETATION!$BH$6)</f>
        <v>614990</v>
      </c>
    </row>
    <row r="174" spans="1:4">
      <c r="A174" t="str">
        <f>LOSS_VEGETATION!$B$6</f>
        <v>Bosque seco</v>
      </c>
      <c r="B174" t="str">
        <f>LOSS_VEGETATION!$AB$6</f>
        <v>Pérdida de vegetación primaria</v>
      </c>
      <c r="C174">
        <v>2022</v>
      </c>
      <c r="D174" s="4">
        <f>IF(LOSS_VEGETATION!$BI$6="","",LOSS_VEGETATION!$BI$6)</f>
        <v>440010.00000000006</v>
      </c>
    </row>
    <row r="175" spans="1:4">
      <c r="A175" t="str">
        <f>LOSS_VEGETATION!$B$6</f>
        <v>Bosque seco</v>
      </c>
      <c r="B175" t="str">
        <f>LOSS_VEGETATION!$AB$6</f>
        <v>Pérdida de vegetación primaria</v>
      </c>
      <c r="C175">
        <v>2023</v>
      </c>
      <c r="D175" s="4">
        <f>IF(LOSS_VEGETATION!$BJ$6="","",LOSS_VEGETATION!$BJ$6)</f>
        <v>656080</v>
      </c>
    </row>
    <row r="176" spans="1:4">
      <c r="A176" t="str">
        <f>LOSS_VEGETATION!$B$6</f>
        <v>Bosque seco</v>
      </c>
      <c r="B176" t="str">
        <f>LOSS_VEGETATION!$AB$6</f>
        <v>Pérdida de vegetación primaria</v>
      </c>
      <c r="C176">
        <v>2024</v>
      </c>
      <c r="D176" s="4">
        <f>IF(LOSS_VEGETATION!$BK$6="","",LOSS_VEGETATION!$BK$6)</f>
        <v>675200</v>
      </c>
    </row>
    <row r="177" spans="1:4">
      <c r="A177" t="str">
        <f>LOSS_VEGETATION!$B$6</f>
        <v>Bosque seco</v>
      </c>
      <c r="B177" t="str">
        <f>LOSS_VEGETATION!$AB$6</f>
        <v>Pérdida de vegetación primaria</v>
      </c>
      <c r="C177">
        <v>2025</v>
      </c>
      <c r="D177" s="4">
        <f>IF(LOSS_VEGETATION!$BL$6="","",LOSS_VEGETATION!$BL$6)</f>
        <v>408310</v>
      </c>
    </row>
    <row r="178" spans="1:4">
      <c r="A178" t="str">
        <f>LOSS_VEGETATION!$B$7</f>
        <v>Bosque seco</v>
      </c>
      <c r="B178" t="str">
        <f>LOSS_VEGETATION!$AB$7</f>
        <v>Pérdida de vegetación secundaria</v>
      </c>
      <c r="C178">
        <v>1992</v>
      </c>
      <c r="D178" s="4">
        <f>IF(LOSS_VEGETATION!$AE$7="","",LOSS_VEGETATION!$AE$7)</f>
        <v>36317</v>
      </c>
    </row>
    <row r="179" spans="1:4">
      <c r="A179" t="str">
        <f>LOSS_VEGETATION!$B$7</f>
        <v>Bosque seco</v>
      </c>
      <c r="B179" t="str">
        <f>LOSS_VEGETATION!$AB$7</f>
        <v>Pérdida de vegetación secundaria</v>
      </c>
      <c r="C179">
        <v>1993</v>
      </c>
      <c r="D179" s="4">
        <f>IF(LOSS_VEGETATION!$AF$7="","",LOSS_VEGETATION!$AF$7)</f>
        <v>61249</v>
      </c>
    </row>
    <row r="180" spans="1:4">
      <c r="A180" t="str">
        <f>LOSS_VEGETATION!$B$7</f>
        <v>Bosque seco</v>
      </c>
      <c r="B180" t="str">
        <f>LOSS_VEGETATION!$AB$7</f>
        <v>Pérdida de vegetación secundaria</v>
      </c>
      <c r="C180">
        <v>1994</v>
      </c>
      <c r="D180" s="4">
        <f>IF(LOSS_VEGETATION!$AG$7="","",LOSS_VEGETATION!$AG$7)</f>
        <v>90911</v>
      </c>
    </row>
    <row r="181" spans="1:4">
      <c r="A181" t="str">
        <f>LOSS_VEGETATION!$B$7</f>
        <v>Bosque seco</v>
      </c>
      <c r="B181" t="str">
        <f>LOSS_VEGETATION!$AB$7</f>
        <v>Pérdida de vegetación secundaria</v>
      </c>
      <c r="C181">
        <v>1995</v>
      </c>
      <c r="D181" s="4">
        <f>IF(LOSS_VEGETATION!$AH$7="","",LOSS_VEGETATION!$AH$7)</f>
        <v>30357</v>
      </c>
    </row>
    <row r="182" spans="1:4">
      <c r="A182" t="str">
        <f>LOSS_VEGETATION!$B$7</f>
        <v>Bosque seco</v>
      </c>
      <c r="B182" t="str">
        <f>LOSS_VEGETATION!$AB$7</f>
        <v>Pérdida de vegetación secundaria</v>
      </c>
      <c r="C182">
        <v>1996</v>
      </c>
      <c r="D182" s="4">
        <f>IF(LOSS_VEGETATION!$AI$7="","",LOSS_VEGETATION!$AI$7)</f>
        <v>1012500</v>
      </c>
    </row>
    <row r="183" spans="1:4">
      <c r="A183" t="str">
        <f>LOSS_VEGETATION!$B$7</f>
        <v>Bosque seco</v>
      </c>
      <c r="B183" t="str">
        <f>LOSS_VEGETATION!$AB$7</f>
        <v>Pérdida de vegetación secundaria</v>
      </c>
      <c r="C183">
        <v>1997</v>
      </c>
      <c r="D183" s="4">
        <f>IF(LOSS_VEGETATION!$AJ$7="","",LOSS_VEGETATION!$AJ$7)</f>
        <v>272670</v>
      </c>
    </row>
    <row r="184" spans="1:4">
      <c r="A184" t="str">
        <f>LOSS_VEGETATION!$B$7</f>
        <v>Bosque seco</v>
      </c>
      <c r="B184" t="str">
        <f>LOSS_VEGETATION!$AB$7</f>
        <v>Pérdida de vegetación secundaria</v>
      </c>
      <c r="C184">
        <v>1998</v>
      </c>
      <c r="D184" s="4">
        <f>IF(LOSS_VEGETATION!$AK$7="","",LOSS_VEGETATION!$AK$7)</f>
        <v>344360</v>
      </c>
    </row>
    <row r="185" spans="1:4">
      <c r="A185" t="str">
        <f>LOSS_VEGETATION!$B$7</f>
        <v>Bosque seco</v>
      </c>
      <c r="B185" t="str">
        <f>LOSS_VEGETATION!$AB$7</f>
        <v>Pérdida de vegetación secundaria</v>
      </c>
      <c r="C185">
        <v>1999</v>
      </c>
      <c r="D185" s="4">
        <f>IF(LOSS_VEGETATION!$AL$7="","",LOSS_VEGETATION!$AL$7)</f>
        <v>559950</v>
      </c>
    </row>
    <row r="186" spans="1:4">
      <c r="A186" t="str">
        <f>LOSS_VEGETATION!$B$7</f>
        <v>Bosque seco</v>
      </c>
      <c r="B186" t="str">
        <f>LOSS_VEGETATION!$AB$7</f>
        <v>Pérdida de vegetación secundaria</v>
      </c>
      <c r="C186">
        <v>2000</v>
      </c>
      <c r="D186" s="4">
        <f>IF(LOSS_VEGETATION!$AM$7="","",LOSS_VEGETATION!$AM$7)</f>
        <v>308790</v>
      </c>
    </row>
    <row r="187" spans="1:4">
      <c r="A187" t="str">
        <f>LOSS_VEGETATION!$B$7</f>
        <v>Bosque seco</v>
      </c>
      <c r="B187" t="str">
        <f>LOSS_VEGETATION!$AB$7</f>
        <v>Pérdida de vegetación secundaria</v>
      </c>
      <c r="C187">
        <v>2001</v>
      </c>
      <c r="D187" s="4">
        <f>IF(LOSS_VEGETATION!$AN$7="","",LOSS_VEGETATION!$AN$7)</f>
        <v>296320</v>
      </c>
    </row>
    <row r="188" spans="1:4">
      <c r="A188" t="str">
        <f>LOSS_VEGETATION!$B$7</f>
        <v>Bosque seco</v>
      </c>
      <c r="B188" t="str">
        <f>LOSS_VEGETATION!$AB$7</f>
        <v>Pérdida de vegetación secundaria</v>
      </c>
      <c r="C188">
        <v>2002</v>
      </c>
      <c r="D188" s="4">
        <f>IF(LOSS_VEGETATION!$AO$7="","",LOSS_VEGETATION!$AO$7)</f>
        <v>393550</v>
      </c>
    </row>
    <row r="189" spans="1:4">
      <c r="A189" t="str">
        <f>LOSS_VEGETATION!$B$7</f>
        <v>Bosque seco</v>
      </c>
      <c r="B189" t="str">
        <f>LOSS_VEGETATION!$AB$7</f>
        <v>Pérdida de vegetación secundaria</v>
      </c>
      <c r="C189">
        <v>2003</v>
      </c>
      <c r="D189" s="4">
        <f>IF(LOSS_VEGETATION!$AP$7="","",LOSS_VEGETATION!$AP$7)</f>
        <v>652620</v>
      </c>
    </row>
    <row r="190" spans="1:4">
      <c r="A190" t="str">
        <f>LOSS_VEGETATION!$B$7</f>
        <v>Bosque seco</v>
      </c>
      <c r="B190" t="str">
        <f>LOSS_VEGETATION!$AB$7</f>
        <v>Pérdida de vegetación secundaria</v>
      </c>
      <c r="C190">
        <v>2004</v>
      </c>
      <c r="D190" s="4">
        <f>IF(LOSS_VEGETATION!$AQ$7="","",LOSS_VEGETATION!$AQ$7)</f>
        <v>512780</v>
      </c>
    </row>
    <row r="191" spans="1:4">
      <c r="A191" t="str">
        <f>LOSS_VEGETATION!$B$7</f>
        <v>Bosque seco</v>
      </c>
      <c r="B191" t="str">
        <f>LOSS_VEGETATION!$AB$7</f>
        <v>Pérdida de vegetación secundaria</v>
      </c>
      <c r="C191">
        <v>2005</v>
      </c>
      <c r="D191" s="4">
        <f>IF(LOSS_VEGETATION!$AR$7="","",LOSS_VEGETATION!$AR$7)</f>
        <v>433910.00000000006</v>
      </c>
    </row>
    <row r="192" spans="1:4">
      <c r="A192" t="str">
        <f>LOSS_VEGETATION!$B$7</f>
        <v>Bosque seco</v>
      </c>
      <c r="B192" t="str">
        <f>LOSS_VEGETATION!$AB$7</f>
        <v>Pérdida de vegetación secundaria</v>
      </c>
      <c r="C192">
        <v>2006</v>
      </c>
      <c r="D192" s="4">
        <f>IF(LOSS_VEGETATION!$AS$7="","",LOSS_VEGETATION!$AS$7)</f>
        <v>633600</v>
      </c>
    </row>
    <row r="193" spans="1:4">
      <c r="A193" t="str">
        <f>LOSS_VEGETATION!$B$7</f>
        <v>Bosque seco</v>
      </c>
      <c r="B193" t="str">
        <f>LOSS_VEGETATION!$AB$7</f>
        <v>Pérdida de vegetación secundaria</v>
      </c>
      <c r="C193">
        <v>2007</v>
      </c>
      <c r="D193" s="4">
        <f>IF(LOSS_VEGETATION!$AT$7="","",LOSS_VEGETATION!$AT$7)</f>
        <v>707970</v>
      </c>
    </row>
    <row r="194" spans="1:4">
      <c r="A194" t="str">
        <f>LOSS_VEGETATION!$B$7</f>
        <v>Bosque seco</v>
      </c>
      <c r="B194" t="str">
        <f>LOSS_VEGETATION!$AB$7</f>
        <v>Pérdida de vegetación secundaria</v>
      </c>
      <c r="C194">
        <v>2008</v>
      </c>
      <c r="D194" s="4">
        <f>IF(LOSS_VEGETATION!$AU$7="","",LOSS_VEGETATION!$AU$7)</f>
        <v>322000</v>
      </c>
    </row>
    <row r="195" spans="1:4">
      <c r="A195" t="str">
        <f>LOSS_VEGETATION!$B$7</f>
        <v>Bosque seco</v>
      </c>
      <c r="B195" t="str">
        <f>LOSS_VEGETATION!$AB$7</f>
        <v>Pérdida de vegetación secundaria</v>
      </c>
      <c r="C195">
        <v>2009</v>
      </c>
      <c r="D195" s="4">
        <f>IF(LOSS_VEGETATION!$AV$7="","",LOSS_VEGETATION!$AV$7)</f>
        <v>942890</v>
      </c>
    </row>
    <row r="196" spans="1:4">
      <c r="A196" t="str">
        <f>LOSS_VEGETATION!$B$7</f>
        <v>Bosque seco</v>
      </c>
      <c r="B196" t="str">
        <f>LOSS_VEGETATION!$AB$7</f>
        <v>Pérdida de vegetación secundaria</v>
      </c>
      <c r="C196">
        <v>2010</v>
      </c>
      <c r="D196" s="4">
        <f>IF(LOSS_VEGETATION!$AW$7="","",LOSS_VEGETATION!$AW$7)</f>
        <v>653490</v>
      </c>
    </row>
    <row r="197" spans="1:4">
      <c r="A197" t="str">
        <f>LOSS_VEGETATION!$B$7</f>
        <v>Bosque seco</v>
      </c>
      <c r="B197" t="str">
        <f>LOSS_VEGETATION!$AB$7</f>
        <v>Pérdida de vegetación secundaria</v>
      </c>
      <c r="C197">
        <v>2011</v>
      </c>
      <c r="D197" s="4">
        <f>IF(LOSS_VEGETATION!$AX$7="","",LOSS_VEGETATION!$AX$7)</f>
        <v>444789.99999999994</v>
      </c>
    </row>
    <row r="198" spans="1:4">
      <c r="A198" t="str">
        <f>LOSS_VEGETATION!$B$7</f>
        <v>Bosque seco</v>
      </c>
      <c r="B198" t="str">
        <f>LOSS_VEGETATION!$AB$7</f>
        <v>Pérdida de vegetación secundaria</v>
      </c>
      <c r="C198">
        <v>2012</v>
      </c>
      <c r="D198" s="4">
        <f>IF(LOSS_VEGETATION!$AY$7="","",LOSS_VEGETATION!$AY$7)</f>
        <v>521080</v>
      </c>
    </row>
    <row r="199" spans="1:4">
      <c r="A199" t="str">
        <f>LOSS_VEGETATION!$B$7</f>
        <v>Bosque seco</v>
      </c>
      <c r="B199" t="str">
        <f>LOSS_VEGETATION!$AB$7</f>
        <v>Pérdida de vegetación secundaria</v>
      </c>
      <c r="C199">
        <v>2013</v>
      </c>
      <c r="D199" s="4">
        <f>IF(LOSS_VEGETATION!$AZ$7="","",LOSS_VEGETATION!$AZ$7)</f>
        <v>654310</v>
      </c>
    </row>
    <row r="200" spans="1:4">
      <c r="A200" t="str">
        <f>LOSS_VEGETATION!$B$7</f>
        <v>Bosque seco</v>
      </c>
      <c r="B200" t="str">
        <f>LOSS_VEGETATION!$AB$7</f>
        <v>Pérdida de vegetación secundaria</v>
      </c>
      <c r="C200">
        <v>2014</v>
      </c>
      <c r="D200" s="4">
        <f>IF(LOSS_VEGETATION!$BA$7="","",LOSS_VEGETATION!$BA$7)</f>
        <v>372460</v>
      </c>
    </row>
    <row r="201" spans="1:4">
      <c r="A201" t="str">
        <f>LOSS_VEGETATION!$B$7</f>
        <v>Bosque seco</v>
      </c>
      <c r="B201" t="str">
        <f>LOSS_VEGETATION!$AB$7</f>
        <v>Pérdida de vegetación secundaria</v>
      </c>
      <c r="C201">
        <v>2015</v>
      </c>
      <c r="D201" s="4">
        <f>IF(LOSS_VEGETATION!$BB$7="","",LOSS_VEGETATION!$BB$7)</f>
        <v>342500</v>
      </c>
    </row>
    <row r="202" spans="1:4">
      <c r="A202" t="str">
        <f>LOSS_VEGETATION!$B$7</f>
        <v>Bosque seco</v>
      </c>
      <c r="B202" t="str">
        <f>LOSS_VEGETATION!$AB$7</f>
        <v>Pérdida de vegetación secundaria</v>
      </c>
      <c r="C202">
        <v>2016</v>
      </c>
      <c r="D202" s="4">
        <f>IF(LOSS_VEGETATION!$BC$7="","",LOSS_VEGETATION!$BC$7)</f>
        <v>475380</v>
      </c>
    </row>
    <row r="203" spans="1:4">
      <c r="A203" t="str">
        <f>LOSS_VEGETATION!$B$7</f>
        <v>Bosque seco</v>
      </c>
      <c r="B203" t="str">
        <f>LOSS_VEGETATION!$AB$7</f>
        <v>Pérdida de vegetación secundaria</v>
      </c>
      <c r="C203">
        <v>2017</v>
      </c>
      <c r="D203" s="4">
        <f>IF(LOSS_VEGETATION!$BD$7="","",LOSS_VEGETATION!$BD$7)</f>
        <v>479760.00000000006</v>
      </c>
    </row>
    <row r="204" spans="1:4">
      <c r="A204" t="str">
        <f>LOSS_VEGETATION!$B$7</f>
        <v>Bosque seco</v>
      </c>
      <c r="B204" t="str">
        <f>LOSS_VEGETATION!$AB$7</f>
        <v>Pérdida de vegetación secundaria</v>
      </c>
      <c r="C204">
        <v>2018</v>
      </c>
      <c r="D204" s="4">
        <f>IF(LOSS_VEGETATION!$BE$7="","",LOSS_VEGETATION!$BE$7)</f>
        <v>807260</v>
      </c>
    </row>
    <row r="205" spans="1:4">
      <c r="A205" t="str">
        <f>LOSS_VEGETATION!$B$7</f>
        <v>Bosque seco</v>
      </c>
      <c r="B205" t="str">
        <f>LOSS_VEGETATION!$AB$7</f>
        <v>Pérdida de vegetación secundaria</v>
      </c>
      <c r="C205">
        <v>2019</v>
      </c>
      <c r="D205" s="4">
        <f>IF(LOSS_VEGETATION!$BF$7="","",LOSS_VEGETATION!$BF$7)</f>
        <v>476360.00000000006</v>
      </c>
    </row>
    <row r="206" spans="1:4">
      <c r="A206" t="str">
        <f>LOSS_VEGETATION!$B$7</f>
        <v>Bosque seco</v>
      </c>
      <c r="B206" t="str">
        <f>LOSS_VEGETATION!$AB$7</f>
        <v>Pérdida de vegetación secundaria</v>
      </c>
      <c r="C206">
        <v>2020</v>
      </c>
      <c r="D206" s="4">
        <f>IF(LOSS_VEGETATION!$BG$7="","",LOSS_VEGETATION!$BG$7)</f>
        <v>593210</v>
      </c>
    </row>
    <row r="207" spans="1:4">
      <c r="A207" t="str">
        <f>LOSS_VEGETATION!$B$7</f>
        <v>Bosque seco</v>
      </c>
      <c r="B207" t="str">
        <f>LOSS_VEGETATION!$AB$7</f>
        <v>Pérdida de vegetación secundaria</v>
      </c>
      <c r="C207">
        <v>2021</v>
      </c>
      <c r="D207" s="4">
        <f>IF(LOSS_VEGETATION!$BH$7="","",LOSS_VEGETATION!$BH$7)</f>
        <v>447170</v>
      </c>
    </row>
    <row r="208" spans="1:4">
      <c r="A208" t="str">
        <f>LOSS_VEGETATION!$B$7</f>
        <v>Bosque seco</v>
      </c>
      <c r="B208" t="str">
        <f>LOSS_VEGETATION!$AB$7</f>
        <v>Pérdida de vegetación secundaria</v>
      </c>
      <c r="C208">
        <v>2022</v>
      </c>
      <c r="D208" s="4">
        <f>IF(LOSS_VEGETATION!$BI$7="","",LOSS_VEGETATION!$BI$7)</f>
        <v>376840</v>
      </c>
    </row>
    <row r="209" spans="1:4">
      <c r="A209" t="str">
        <f>LOSS_VEGETATION!$B$7</f>
        <v>Bosque seco</v>
      </c>
      <c r="B209" t="str">
        <f>LOSS_VEGETATION!$AB$7</f>
        <v>Pérdida de vegetación secundaria</v>
      </c>
      <c r="C209">
        <v>2023</v>
      </c>
      <c r="D209" s="4">
        <f>IF(LOSS_VEGETATION!$BJ$7="","",LOSS_VEGETATION!$BJ$7)</f>
        <v>573100</v>
      </c>
    </row>
    <row r="210" spans="1:4">
      <c r="A210" t="str">
        <f>LOSS_VEGETATION!$B$7</f>
        <v>Bosque seco</v>
      </c>
      <c r="B210" t="str">
        <f>LOSS_VEGETATION!$AB$7</f>
        <v>Pérdida de vegetación secundaria</v>
      </c>
      <c r="C210">
        <v>2024</v>
      </c>
      <c r="D210" s="4">
        <f>IF(LOSS_VEGETATION!$BK$7="","",LOSS_VEGETATION!$BK$7)</f>
        <v>740350</v>
      </c>
    </row>
    <row r="211" spans="1:4">
      <c r="A211" t="str">
        <f>LOSS_VEGETATION!$B$7</f>
        <v>Bosque seco</v>
      </c>
      <c r="B211" t="str">
        <f>LOSS_VEGETATION!$AB$7</f>
        <v>Pérdida de vegetación secundaria</v>
      </c>
      <c r="C211">
        <v>2025</v>
      </c>
      <c r="D211" s="4">
        <f>IF(LOSS_VEGETATION!$BL$7="","",LOSS_VEGETATION!$BL$7)</f>
        <v>162560</v>
      </c>
    </row>
    <row r="212" spans="1:4">
      <c r="A212" t="str">
        <f>LOSS_VEGETATION!$B$8</f>
        <v>Amazonía</v>
      </c>
      <c r="B212" t="str">
        <f>LOSS_VEGETATION!$AB$8</f>
        <v>Pérdida de vegetación primaria</v>
      </c>
      <c r="C212">
        <v>1990</v>
      </c>
      <c r="D212" s="4">
        <f>IF(LOSS_VEGETATION!$AC$8="","",LOSS_VEGETATION!$AC$8)</f>
        <v>8155723.6999999993</v>
      </c>
    </row>
    <row r="213" spans="1:4">
      <c r="A213" t="str">
        <f>LOSS_VEGETATION!$B$8</f>
        <v>Amazonía</v>
      </c>
      <c r="B213" t="str">
        <f>LOSS_VEGETATION!$AB$8</f>
        <v>Pérdida de vegetación primaria</v>
      </c>
      <c r="C213">
        <v>1991</v>
      </c>
      <c r="D213" s="4">
        <f>IF(LOSS_VEGETATION!$AD$8="","",LOSS_VEGETATION!$AD$8)</f>
        <v>10119800</v>
      </c>
    </row>
    <row r="214" spans="1:4">
      <c r="A214" t="str">
        <f>LOSS_VEGETATION!$B$8</f>
        <v>Amazonía</v>
      </c>
      <c r="B214" t="str">
        <f>LOSS_VEGETATION!$AB$8</f>
        <v>Pérdida de vegetación primaria</v>
      </c>
      <c r="C214">
        <v>1992</v>
      </c>
      <c r="D214" s="4">
        <f>IF(LOSS_VEGETATION!$AE$8="","",LOSS_VEGETATION!$AE$8)</f>
        <v>7185900</v>
      </c>
    </row>
    <row r="215" spans="1:4">
      <c r="A215" t="str">
        <f>LOSS_VEGETATION!$B$8</f>
        <v>Amazonía</v>
      </c>
      <c r="B215" t="str">
        <f>LOSS_VEGETATION!$AB$8</f>
        <v>Pérdida de vegetación primaria</v>
      </c>
      <c r="C215">
        <v>1993</v>
      </c>
      <c r="D215" s="4">
        <f>IF(LOSS_VEGETATION!$AF$8="","",LOSS_VEGETATION!$AF$8)</f>
        <v>8095800</v>
      </c>
    </row>
    <row r="216" spans="1:4">
      <c r="A216" t="str">
        <f>LOSS_VEGETATION!$B$8</f>
        <v>Amazonía</v>
      </c>
      <c r="B216" t="str">
        <f>LOSS_VEGETATION!$AB$8</f>
        <v>Pérdida de vegetación primaria</v>
      </c>
      <c r="C216">
        <v>1994</v>
      </c>
      <c r="D216" s="4">
        <f>IF(LOSS_VEGETATION!$AG$8="","",LOSS_VEGETATION!$AG$8)</f>
        <v>8656600</v>
      </c>
    </row>
    <row r="217" spans="1:4">
      <c r="A217" t="str">
        <f>LOSS_VEGETATION!$B$8</f>
        <v>Amazonía</v>
      </c>
      <c r="B217" t="str">
        <f>LOSS_VEGETATION!$AB$8</f>
        <v>Pérdida de vegetación primaria</v>
      </c>
      <c r="C217">
        <v>1995</v>
      </c>
      <c r="D217" s="4">
        <f>IF(LOSS_VEGETATION!$AH$8="","",LOSS_VEGETATION!$AH$8)</f>
        <v>7512800</v>
      </c>
    </row>
    <row r="218" spans="1:4">
      <c r="A218" t="str">
        <f>LOSS_VEGETATION!$B$8</f>
        <v>Amazonía</v>
      </c>
      <c r="B218" t="str">
        <f>LOSS_VEGETATION!$AB$8</f>
        <v>Pérdida de vegetación primaria</v>
      </c>
      <c r="C218">
        <v>1996</v>
      </c>
      <c r="D218" s="4">
        <f>IF(LOSS_VEGETATION!$AI$8="","",LOSS_VEGETATION!$AI$8)</f>
        <v>9640600</v>
      </c>
    </row>
    <row r="219" spans="1:4">
      <c r="A219" t="str">
        <f>LOSS_VEGETATION!$B$8</f>
        <v>Amazonía</v>
      </c>
      <c r="B219" t="str">
        <f>LOSS_VEGETATION!$AB$8</f>
        <v>Pérdida de vegetación primaria</v>
      </c>
      <c r="C219">
        <v>1997</v>
      </c>
      <c r="D219" s="4">
        <f>IF(LOSS_VEGETATION!$AJ$8="","",LOSS_VEGETATION!$AJ$8)</f>
        <v>9050800</v>
      </c>
    </row>
    <row r="220" spans="1:4">
      <c r="A220" t="str">
        <f>LOSS_VEGETATION!$B$8</f>
        <v>Amazonía</v>
      </c>
      <c r="B220" t="str">
        <f>LOSS_VEGETATION!$AB$8</f>
        <v>Pérdida de vegetación primaria</v>
      </c>
      <c r="C220">
        <v>1998</v>
      </c>
      <c r="D220" s="4">
        <f>IF(LOSS_VEGETATION!$AK$8="","",LOSS_VEGETATION!$AK$8)</f>
        <v>9984300</v>
      </c>
    </row>
    <row r="221" spans="1:4">
      <c r="A221" t="str">
        <f>LOSS_VEGETATION!$B$8</f>
        <v>Amazonía</v>
      </c>
      <c r="B221" t="str">
        <f>LOSS_VEGETATION!$AB$8</f>
        <v>Pérdida de vegetación primaria</v>
      </c>
      <c r="C221">
        <v>1999</v>
      </c>
      <c r="D221" s="4">
        <f>IF(LOSS_VEGETATION!$AL$8="","",LOSS_VEGETATION!$AL$8)</f>
        <v>9005000</v>
      </c>
    </row>
    <row r="222" spans="1:4">
      <c r="A222" t="str">
        <f>LOSS_VEGETATION!$B$8</f>
        <v>Amazonía</v>
      </c>
      <c r="B222" t="str">
        <f>LOSS_VEGETATION!$AB$8</f>
        <v>Pérdida de vegetación primaria</v>
      </c>
      <c r="C222">
        <v>2000</v>
      </c>
      <c r="D222" s="4">
        <f>IF(LOSS_VEGETATION!$AM$8="","",LOSS_VEGETATION!$AM$8)</f>
        <v>7807000</v>
      </c>
    </row>
    <row r="223" spans="1:4">
      <c r="A223" t="str">
        <f>LOSS_VEGETATION!$B$8</f>
        <v>Amazonía</v>
      </c>
      <c r="B223" t="str">
        <f>LOSS_VEGETATION!$AB$8</f>
        <v>Pérdida de vegetación primaria</v>
      </c>
      <c r="C223">
        <v>2001</v>
      </c>
      <c r="D223" s="4">
        <f>IF(LOSS_VEGETATION!$AN$8="","",LOSS_VEGETATION!$AN$8)</f>
        <v>9116000</v>
      </c>
    </row>
    <row r="224" spans="1:4">
      <c r="A224" t="str">
        <f>LOSS_VEGETATION!$B$8</f>
        <v>Amazonía</v>
      </c>
      <c r="B224" t="str">
        <f>LOSS_VEGETATION!$AB$8</f>
        <v>Pérdida de vegetación primaria</v>
      </c>
      <c r="C224">
        <v>2002</v>
      </c>
      <c r="D224" s="4">
        <f>IF(LOSS_VEGETATION!$AO$8="","",LOSS_VEGETATION!$AO$8)</f>
        <v>8540500</v>
      </c>
    </row>
    <row r="225" spans="1:4">
      <c r="A225" t="str">
        <f>LOSS_VEGETATION!$B$8</f>
        <v>Amazonía</v>
      </c>
      <c r="B225" t="str">
        <f>LOSS_VEGETATION!$AB$8</f>
        <v>Pérdida de vegetación primaria</v>
      </c>
      <c r="C225">
        <v>2003</v>
      </c>
      <c r="D225" s="4">
        <f>IF(LOSS_VEGETATION!$AP$8="","",LOSS_VEGETATION!$AP$8)</f>
        <v>8655200</v>
      </c>
    </row>
    <row r="226" spans="1:4">
      <c r="A226" t="str">
        <f>LOSS_VEGETATION!$B$8</f>
        <v>Amazonía</v>
      </c>
      <c r="B226" t="str">
        <f>LOSS_VEGETATION!$AB$8</f>
        <v>Pérdida de vegetación primaria</v>
      </c>
      <c r="C226">
        <v>2004</v>
      </c>
      <c r="D226" s="4">
        <f>IF(LOSS_VEGETATION!$AQ$8="","",LOSS_VEGETATION!$AQ$8)</f>
        <v>7498400</v>
      </c>
    </row>
    <row r="227" spans="1:4">
      <c r="A227" t="str">
        <f>LOSS_VEGETATION!$B$8</f>
        <v>Amazonía</v>
      </c>
      <c r="B227" t="str">
        <f>LOSS_VEGETATION!$AB$8</f>
        <v>Pérdida de vegetación primaria</v>
      </c>
      <c r="C227">
        <v>2005</v>
      </c>
      <c r="D227" s="4">
        <f>IF(LOSS_VEGETATION!$AR$8="","",LOSS_VEGETATION!$AR$8)</f>
        <v>10317500</v>
      </c>
    </row>
    <row r="228" spans="1:4">
      <c r="A228" t="str">
        <f>LOSS_VEGETATION!$B$8</f>
        <v>Amazonía</v>
      </c>
      <c r="B228" t="str">
        <f>LOSS_VEGETATION!$AB$8</f>
        <v>Pérdida de vegetación primaria</v>
      </c>
      <c r="C228">
        <v>2006</v>
      </c>
      <c r="D228" s="4">
        <f>IF(LOSS_VEGETATION!$AS$8="","",LOSS_VEGETATION!$AS$8)</f>
        <v>8015200</v>
      </c>
    </row>
    <row r="229" spans="1:4">
      <c r="A229" t="str">
        <f>LOSS_VEGETATION!$B$8</f>
        <v>Amazonía</v>
      </c>
      <c r="B229" t="str">
        <f>LOSS_VEGETATION!$AB$8</f>
        <v>Pérdida de vegetación primaria</v>
      </c>
      <c r="C229">
        <v>2007</v>
      </c>
      <c r="D229" s="4">
        <f>IF(LOSS_VEGETATION!$AT$8="","",LOSS_VEGETATION!$AT$8)</f>
        <v>8994600</v>
      </c>
    </row>
    <row r="230" spans="1:4">
      <c r="A230" t="str">
        <f>LOSS_VEGETATION!$B$8</f>
        <v>Amazonía</v>
      </c>
      <c r="B230" t="str">
        <f>LOSS_VEGETATION!$AB$8</f>
        <v>Pérdida de vegetación primaria</v>
      </c>
      <c r="C230">
        <v>2008</v>
      </c>
      <c r="D230" s="4">
        <f>IF(LOSS_VEGETATION!$AU$8="","",LOSS_VEGETATION!$AU$8)</f>
        <v>9496300</v>
      </c>
    </row>
    <row r="231" spans="1:4">
      <c r="A231" t="str">
        <f>LOSS_VEGETATION!$B$8</f>
        <v>Amazonía</v>
      </c>
      <c r="B231" t="str">
        <f>LOSS_VEGETATION!$AB$8</f>
        <v>Pérdida de vegetación primaria</v>
      </c>
      <c r="C231">
        <v>2009</v>
      </c>
      <c r="D231" s="4">
        <f>IF(LOSS_VEGETATION!$AV$8="","",LOSS_VEGETATION!$AV$8)</f>
        <v>10918400</v>
      </c>
    </row>
    <row r="232" spans="1:4">
      <c r="A232" t="str">
        <f>LOSS_VEGETATION!$B$8</f>
        <v>Amazonía</v>
      </c>
      <c r="B232" t="str">
        <f>LOSS_VEGETATION!$AB$8</f>
        <v>Pérdida de vegetación primaria</v>
      </c>
      <c r="C232">
        <v>2010</v>
      </c>
      <c r="D232" s="4">
        <f>IF(LOSS_VEGETATION!$AW$8="","",LOSS_VEGETATION!$AW$8)</f>
        <v>10165200</v>
      </c>
    </row>
    <row r="233" spans="1:4">
      <c r="A233" t="str">
        <f>LOSS_VEGETATION!$B$8</f>
        <v>Amazonía</v>
      </c>
      <c r="B233" t="str">
        <f>LOSS_VEGETATION!$AB$8</f>
        <v>Pérdida de vegetación primaria</v>
      </c>
      <c r="C233">
        <v>2011</v>
      </c>
      <c r="D233" s="4">
        <f>IF(LOSS_VEGETATION!$AX$8="","",LOSS_VEGETATION!$AX$8)</f>
        <v>8069700</v>
      </c>
    </row>
    <row r="234" spans="1:4">
      <c r="A234" t="str">
        <f>LOSS_VEGETATION!$B$8</f>
        <v>Amazonía</v>
      </c>
      <c r="B234" t="str">
        <f>LOSS_VEGETATION!$AB$8</f>
        <v>Pérdida de vegetación primaria</v>
      </c>
      <c r="C234">
        <v>2012</v>
      </c>
      <c r="D234" s="4">
        <f>IF(LOSS_VEGETATION!$AY$8="","",LOSS_VEGETATION!$AY$8)</f>
        <v>11064900</v>
      </c>
    </row>
    <row r="235" spans="1:4">
      <c r="A235" t="str">
        <f>LOSS_VEGETATION!$B$8</f>
        <v>Amazonía</v>
      </c>
      <c r="B235" t="str">
        <f>LOSS_VEGETATION!$AB$8</f>
        <v>Pérdida de vegetación primaria</v>
      </c>
      <c r="C235">
        <v>2013</v>
      </c>
      <c r="D235" s="4">
        <f>IF(LOSS_VEGETATION!$AZ$8="","",LOSS_VEGETATION!$AZ$8)</f>
        <v>10711900</v>
      </c>
    </row>
    <row r="236" spans="1:4">
      <c r="A236" t="str">
        <f>LOSS_VEGETATION!$B$8</f>
        <v>Amazonía</v>
      </c>
      <c r="B236" t="str">
        <f>LOSS_VEGETATION!$AB$8</f>
        <v>Pérdida de vegetación primaria</v>
      </c>
      <c r="C236">
        <v>2014</v>
      </c>
      <c r="D236" s="4">
        <f>IF(LOSS_VEGETATION!$BA$8="","",LOSS_VEGETATION!$BA$8)</f>
        <v>9461500</v>
      </c>
    </row>
    <row r="237" spans="1:4">
      <c r="A237" t="str">
        <f>LOSS_VEGETATION!$B$8</f>
        <v>Amazonía</v>
      </c>
      <c r="B237" t="str">
        <f>LOSS_VEGETATION!$AB$8</f>
        <v>Pérdida de vegetación primaria</v>
      </c>
      <c r="C237">
        <v>2015</v>
      </c>
      <c r="D237" s="4">
        <f>IF(LOSS_VEGETATION!$BB$8="","",LOSS_VEGETATION!$BB$8)</f>
        <v>9116800</v>
      </c>
    </row>
    <row r="238" spans="1:4">
      <c r="A238" t="str">
        <f>LOSS_VEGETATION!$B$8</f>
        <v>Amazonía</v>
      </c>
      <c r="B238" t="str">
        <f>LOSS_VEGETATION!$AB$8</f>
        <v>Pérdida de vegetación primaria</v>
      </c>
      <c r="C238">
        <v>2016</v>
      </c>
      <c r="D238" s="4">
        <f>IF(LOSS_VEGETATION!$BC$8="","",LOSS_VEGETATION!$BC$8)</f>
        <v>8216500</v>
      </c>
    </row>
    <row r="239" spans="1:4">
      <c r="A239" t="str">
        <f>LOSS_VEGETATION!$B$8</f>
        <v>Amazonía</v>
      </c>
      <c r="B239" t="str">
        <f>LOSS_VEGETATION!$AB$8</f>
        <v>Pérdida de vegetación primaria</v>
      </c>
      <c r="C239">
        <v>2017</v>
      </c>
      <c r="D239" s="4">
        <f>IF(LOSS_VEGETATION!$BD$8="","",LOSS_VEGETATION!$BD$8)</f>
        <v>9061700</v>
      </c>
    </row>
    <row r="240" spans="1:4">
      <c r="A240" t="str">
        <f>LOSS_VEGETATION!$B$8</f>
        <v>Amazonía</v>
      </c>
      <c r="B240" t="str">
        <f>LOSS_VEGETATION!$AB$8</f>
        <v>Pérdida de vegetación primaria</v>
      </c>
      <c r="C240">
        <v>2018</v>
      </c>
      <c r="D240" s="4">
        <f>IF(LOSS_VEGETATION!$BE$8="","",LOSS_VEGETATION!$BE$8)</f>
        <v>9939600</v>
      </c>
    </row>
    <row r="241" spans="1:4">
      <c r="A241" t="str">
        <f>LOSS_VEGETATION!$B$8</f>
        <v>Amazonía</v>
      </c>
      <c r="B241" t="str">
        <f>LOSS_VEGETATION!$AB$8</f>
        <v>Pérdida de vegetación primaria</v>
      </c>
      <c r="C241">
        <v>2019</v>
      </c>
      <c r="D241" s="4">
        <f>IF(LOSS_VEGETATION!$BF$8="","",LOSS_VEGETATION!$BF$8)</f>
        <v>9732100</v>
      </c>
    </row>
    <row r="242" spans="1:4">
      <c r="A242" t="str">
        <f>LOSS_VEGETATION!$B$8</f>
        <v>Amazonía</v>
      </c>
      <c r="B242" t="str">
        <f>LOSS_VEGETATION!$AB$8</f>
        <v>Pérdida de vegetación primaria</v>
      </c>
      <c r="C242">
        <v>2020</v>
      </c>
      <c r="D242" s="4">
        <f>IF(LOSS_VEGETATION!$BG$8="","",LOSS_VEGETATION!$BG$8)</f>
        <v>11604500</v>
      </c>
    </row>
    <row r="243" spans="1:4">
      <c r="A243" t="str">
        <f>LOSS_VEGETATION!$B$8</f>
        <v>Amazonía</v>
      </c>
      <c r="B243" t="str">
        <f>LOSS_VEGETATION!$AB$8</f>
        <v>Pérdida de vegetación primaria</v>
      </c>
      <c r="C243">
        <v>2021</v>
      </c>
      <c r="D243" s="4">
        <f>IF(LOSS_VEGETATION!$BH$8="","",LOSS_VEGETATION!$BH$8)</f>
        <v>10634800</v>
      </c>
    </row>
    <row r="244" spans="1:4">
      <c r="A244" t="str">
        <f>LOSS_VEGETATION!$B$8</f>
        <v>Amazonía</v>
      </c>
      <c r="B244" t="str">
        <f>LOSS_VEGETATION!$AB$8</f>
        <v>Pérdida de vegetación primaria</v>
      </c>
      <c r="C244">
        <v>2022</v>
      </c>
      <c r="D244" s="4">
        <f>IF(LOSS_VEGETATION!$BI$8="","",LOSS_VEGETATION!$BI$8)</f>
        <v>12679100</v>
      </c>
    </row>
    <row r="245" spans="1:4">
      <c r="A245" t="str">
        <f>LOSS_VEGETATION!$B$8</f>
        <v>Amazonía</v>
      </c>
      <c r="B245" t="str">
        <f>LOSS_VEGETATION!$AB$8</f>
        <v>Pérdida de vegetación primaria</v>
      </c>
      <c r="C245">
        <v>2023</v>
      </c>
      <c r="D245" s="4">
        <f>IF(LOSS_VEGETATION!$BJ$8="","",LOSS_VEGETATION!$BJ$8)</f>
        <v>13393600</v>
      </c>
    </row>
    <row r="246" spans="1:4">
      <c r="A246" t="str">
        <f>LOSS_VEGETATION!$B$8</f>
        <v>Amazonía</v>
      </c>
      <c r="B246" t="str">
        <f>LOSS_VEGETATION!$AB$8</f>
        <v>Pérdida de vegetación primaria</v>
      </c>
      <c r="C246">
        <v>2024</v>
      </c>
      <c r="D246" s="4">
        <f>IF(LOSS_VEGETATION!$BK$8="","",LOSS_VEGETATION!$BK$8)</f>
        <v>8544700</v>
      </c>
    </row>
    <row r="247" spans="1:4">
      <c r="A247" t="str">
        <f>LOSS_VEGETATION!$B$8</f>
        <v>Amazonía</v>
      </c>
      <c r="B247" t="str">
        <f>LOSS_VEGETATION!$AB$8</f>
        <v>Pérdida de vegetación primaria</v>
      </c>
      <c r="C247">
        <v>2025</v>
      </c>
      <c r="D247" s="4">
        <f>IF(LOSS_VEGETATION!$BL$8="","",LOSS_VEGETATION!$BL$8)</f>
        <v>12481600</v>
      </c>
    </row>
    <row r="248" spans="1:4">
      <c r="A248" t="str">
        <f>LOSS_VEGETATION!$B$9</f>
        <v>Amazonía</v>
      </c>
      <c r="B248" t="str">
        <f>LOSS_VEGETATION!$AB$9</f>
        <v>Pérdida de vegetación secundaria</v>
      </c>
      <c r="C248">
        <v>1992</v>
      </c>
      <c r="D248" s="4">
        <f>IF(LOSS_VEGETATION!$AE$9="","",LOSS_VEGETATION!$AE$9)</f>
        <v>215760</v>
      </c>
    </row>
    <row r="249" spans="1:4">
      <c r="A249" t="str">
        <f>LOSS_VEGETATION!$B$9</f>
        <v>Amazonía</v>
      </c>
      <c r="B249" t="str">
        <f>LOSS_VEGETATION!$AB$9</f>
        <v>Pérdida de vegetación secundaria</v>
      </c>
      <c r="C249">
        <v>1993</v>
      </c>
      <c r="D249" s="4">
        <f>IF(LOSS_VEGETATION!$AF$9="","",LOSS_VEGETATION!$AF$9)</f>
        <v>713550</v>
      </c>
    </row>
    <row r="250" spans="1:4">
      <c r="A250" t="str">
        <f>LOSS_VEGETATION!$B$9</f>
        <v>Amazonía</v>
      </c>
      <c r="B250" t="str">
        <f>LOSS_VEGETATION!$AB$9</f>
        <v>Pérdida de vegetación secundaria</v>
      </c>
      <c r="C250">
        <v>1994</v>
      </c>
      <c r="D250" s="4">
        <f>IF(LOSS_VEGETATION!$AG$9="","",LOSS_VEGETATION!$AG$9)</f>
        <v>1334100</v>
      </c>
    </row>
    <row r="251" spans="1:4">
      <c r="A251" t="str">
        <f>LOSS_VEGETATION!$B$9</f>
        <v>Amazonía</v>
      </c>
      <c r="B251" t="str">
        <f>LOSS_VEGETATION!$AB$9</f>
        <v>Pérdida de vegetación secundaria</v>
      </c>
      <c r="C251">
        <v>1995</v>
      </c>
      <c r="D251" s="4">
        <f>IF(LOSS_VEGETATION!$AH$9="","",LOSS_VEGETATION!$AH$9)</f>
        <v>1643700</v>
      </c>
    </row>
    <row r="252" spans="1:4">
      <c r="A252" t="str">
        <f>LOSS_VEGETATION!$B$9</f>
        <v>Amazonía</v>
      </c>
      <c r="B252" t="str">
        <f>LOSS_VEGETATION!$AB$9</f>
        <v>Pérdida de vegetación secundaria</v>
      </c>
      <c r="C252">
        <v>1996</v>
      </c>
      <c r="D252" s="4">
        <f>IF(LOSS_VEGETATION!$AI$9="","",LOSS_VEGETATION!$AI$9)</f>
        <v>2543500</v>
      </c>
    </row>
    <row r="253" spans="1:4">
      <c r="A253" t="str">
        <f>LOSS_VEGETATION!$B$9</f>
        <v>Amazonía</v>
      </c>
      <c r="B253" t="str">
        <f>LOSS_VEGETATION!$AB$9</f>
        <v>Pérdida de vegetación secundaria</v>
      </c>
      <c r="C253">
        <v>1997</v>
      </c>
      <c r="D253" s="4">
        <f>IF(LOSS_VEGETATION!$AJ$9="","",LOSS_VEGETATION!$AJ$9)</f>
        <v>2720400</v>
      </c>
    </row>
    <row r="254" spans="1:4">
      <c r="A254" t="str">
        <f>LOSS_VEGETATION!$B$9</f>
        <v>Amazonía</v>
      </c>
      <c r="B254" t="str">
        <f>LOSS_VEGETATION!$AB$9</f>
        <v>Pérdida de vegetación secundaria</v>
      </c>
      <c r="C254">
        <v>1998</v>
      </c>
      <c r="D254" s="4">
        <f>IF(LOSS_VEGETATION!$AK$9="","",LOSS_VEGETATION!$AK$9)</f>
        <v>3298800</v>
      </c>
    </row>
    <row r="255" spans="1:4">
      <c r="A255" t="str">
        <f>LOSS_VEGETATION!$B$9</f>
        <v>Amazonía</v>
      </c>
      <c r="B255" t="str">
        <f>LOSS_VEGETATION!$AB$9</f>
        <v>Pérdida de vegetación secundaria</v>
      </c>
      <c r="C255">
        <v>1999</v>
      </c>
      <c r="D255" s="4">
        <f>IF(LOSS_VEGETATION!$AL$9="","",LOSS_VEGETATION!$AL$9)</f>
        <v>2878500</v>
      </c>
    </row>
    <row r="256" spans="1:4">
      <c r="A256" t="str">
        <f>LOSS_VEGETATION!$B$9</f>
        <v>Amazonía</v>
      </c>
      <c r="B256" t="str">
        <f>LOSS_VEGETATION!$AB$9</f>
        <v>Pérdida de vegetación secundaria</v>
      </c>
      <c r="C256">
        <v>2000</v>
      </c>
      <c r="D256" s="4">
        <f>IF(LOSS_VEGETATION!$AM$9="","",LOSS_VEGETATION!$AM$9)</f>
        <v>2674000</v>
      </c>
    </row>
    <row r="257" spans="1:4">
      <c r="A257" t="str">
        <f>LOSS_VEGETATION!$B$9</f>
        <v>Amazonía</v>
      </c>
      <c r="B257" t="str">
        <f>LOSS_VEGETATION!$AB$9</f>
        <v>Pérdida de vegetación secundaria</v>
      </c>
      <c r="C257">
        <v>2001</v>
      </c>
      <c r="D257" s="4">
        <f>IF(LOSS_VEGETATION!$AN$9="","",LOSS_VEGETATION!$AN$9)</f>
        <v>2875600</v>
      </c>
    </row>
    <row r="258" spans="1:4">
      <c r="A258" t="str">
        <f>LOSS_VEGETATION!$B$9</f>
        <v>Amazonía</v>
      </c>
      <c r="B258" t="str">
        <f>LOSS_VEGETATION!$AB$9</f>
        <v>Pérdida de vegetación secundaria</v>
      </c>
      <c r="C258">
        <v>2002</v>
      </c>
      <c r="D258" s="4">
        <f>IF(LOSS_VEGETATION!$AO$9="","",LOSS_VEGETATION!$AO$9)</f>
        <v>2638800</v>
      </c>
    </row>
    <row r="259" spans="1:4">
      <c r="A259" t="str">
        <f>LOSS_VEGETATION!$B$9</f>
        <v>Amazonía</v>
      </c>
      <c r="B259" t="str">
        <f>LOSS_VEGETATION!$AB$9</f>
        <v>Pérdida de vegetación secundaria</v>
      </c>
      <c r="C259">
        <v>2003</v>
      </c>
      <c r="D259" s="4">
        <f>IF(LOSS_VEGETATION!$AP$9="","",LOSS_VEGETATION!$AP$9)</f>
        <v>3044900</v>
      </c>
    </row>
    <row r="260" spans="1:4">
      <c r="A260" t="str">
        <f>LOSS_VEGETATION!$B$9</f>
        <v>Amazonía</v>
      </c>
      <c r="B260" t="str">
        <f>LOSS_VEGETATION!$AB$9</f>
        <v>Pérdida de vegetación secundaria</v>
      </c>
      <c r="C260">
        <v>2004</v>
      </c>
      <c r="D260" s="4">
        <f>IF(LOSS_VEGETATION!$AQ$9="","",LOSS_VEGETATION!$AQ$9)</f>
        <v>2862800</v>
      </c>
    </row>
    <row r="261" spans="1:4">
      <c r="A261" t="str">
        <f>LOSS_VEGETATION!$B$9</f>
        <v>Amazonía</v>
      </c>
      <c r="B261" t="str">
        <f>LOSS_VEGETATION!$AB$9</f>
        <v>Pérdida de vegetación secundaria</v>
      </c>
      <c r="C261">
        <v>2005</v>
      </c>
      <c r="D261" s="4">
        <f>IF(LOSS_VEGETATION!$AR$9="","",LOSS_VEGETATION!$AR$9)</f>
        <v>3638400</v>
      </c>
    </row>
    <row r="262" spans="1:4">
      <c r="A262" t="str">
        <f>LOSS_VEGETATION!$B$9</f>
        <v>Amazonía</v>
      </c>
      <c r="B262" t="str">
        <f>LOSS_VEGETATION!$AB$9</f>
        <v>Pérdida de vegetación secundaria</v>
      </c>
      <c r="C262">
        <v>2006</v>
      </c>
      <c r="D262" s="4">
        <f>IF(LOSS_VEGETATION!$AS$9="","",LOSS_VEGETATION!$AS$9)</f>
        <v>3025700</v>
      </c>
    </row>
    <row r="263" spans="1:4">
      <c r="A263" t="str">
        <f>LOSS_VEGETATION!$B$9</f>
        <v>Amazonía</v>
      </c>
      <c r="B263" t="str">
        <f>LOSS_VEGETATION!$AB$9</f>
        <v>Pérdida de vegetación secundaria</v>
      </c>
      <c r="C263">
        <v>2007</v>
      </c>
      <c r="D263" s="4">
        <f>IF(LOSS_VEGETATION!$AT$9="","",LOSS_VEGETATION!$AT$9)</f>
        <v>3276300</v>
      </c>
    </row>
    <row r="264" spans="1:4">
      <c r="A264" t="str">
        <f>LOSS_VEGETATION!$B$9</f>
        <v>Amazonía</v>
      </c>
      <c r="B264" t="str">
        <f>LOSS_VEGETATION!$AB$9</f>
        <v>Pérdida de vegetación secundaria</v>
      </c>
      <c r="C264">
        <v>2008</v>
      </c>
      <c r="D264" s="4">
        <f>IF(LOSS_VEGETATION!$AU$9="","",LOSS_VEGETATION!$AU$9)</f>
        <v>3036700</v>
      </c>
    </row>
    <row r="265" spans="1:4">
      <c r="A265" t="str">
        <f>LOSS_VEGETATION!$B$9</f>
        <v>Amazonía</v>
      </c>
      <c r="B265" t="str">
        <f>LOSS_VEGETATION!$AB$9</f>
        <v>Pérdida de vegetación secundaria</v>
      </c>
      <c r="C265">
        <v>2009</v>
      </c>
      <c r="D265" s="4">
        <f>IF(LOSS_VEGETATION!$AV$9="","",LOSS_VEGETATION!$AV$9)</f>
        <v>3802700</v>
      </c>
    </row>
    <row r="266" spans="1:4">
      <c r="A266" t="str">
        <f>LOSS_VEGETATION!$B$9</f>
        <v>Amazonía</v>
      </c>
      <c r="B266" t="str">
        <f>LOSS_VEGETATION!$AB$9</f>
        <v>Pérdida de vegetación secundaria</v>
      </c>
      <c r="C266">
        <v>2010</v>
      </c>
      <c r="D266" s="4">
        <f>IF(LOSS_VEGETATION!$AW$9="","",LOSS_VEGETATION!$AW$9)</f>
        <v>3908600</v>
      </c>
    </row>
    <row r="267" spans="1:4">
      <c r="A267" t="str">
        <f>LOSS_VEGETATION!$B$9</f>
        <v>Amazonía</v>
      </c>
      <c r="B267" t="str">
        <f>LOSS_VEGETATION!$AB$9</f>
        <v>Pérdida de vegetación secundaria</v>
      </c>
      <c r="C267">
        <v>2011</v>
      </c>
      <c r="D267" s="4">
        <f>IF(LOSS_VEGETATION!$AX$9="","",LOSS_VEGETATION!$AX$9)</f>
        <v>3715700</v>
      </c>
    </row>
    <row r="268" spans="1:4">
      <c r="A268" t="str">
        <f>LOSS_VEGETATION!$B$9</f>
        <v>Amazonía</v>
      </c>
      <c r="B268" t="str">
        <f>LOSS_VEGETATION!$AB$9</f>
        <v>Pérdida de vegetación secundaria</v>
      </c>
      <c r="C268">
        <v>2012</v>
      </c>
      <c r="D268" s="4">
        <f>IF(LOSS_VEGETATION!$AY$9="","",LOSS_VEGETATION!$AY$9)</f>
        <v>4640900</v>
      </c>
    </row>
    <row r="269" spans="1:4">
      <c r="A269" t="str">
        <f>LOSS_VEGETATION!$B$9</f>
        <v>Amazonía</v>
      </c>
      <c r="B269" t="str">
        <f>LOSS_VEGETATION!$AB$9</f>
        <v>Pérdida de vegetación secundaria</v>
      </c>
      <c r="C269">
        <v>2013</v>
      </c>
      <c r="D269" s="4">
        <f>IF(LOSS_VEGETATION!$AZ$9="","",LOSS_VEGETATION!$AZ$9)</f>
        <v>4866600</v>
      </c>
    </row>
    <row r="270" spans="1:4">
      <c r="A270" t="str">
        <f>LOSS_VEGETATION!$B$9</f>
        <v>Amazonía</v>
      </c>
      <c r="B270" t="str">
        <f>LOSS_VEGETATION!$AB$9</f>
        <v>Pérdida de vegetación secundaria</v>
      </c>
      <c r="C270">
        <v>2014</v>
      </c>
      <c r="D270" s="4">
        <f>IF(LOSS_VEGETATION!$BA$9="","",LOSS_VEGETATION!$BA$9)</f>
        <v>4337400</v>
      </c>
    </row>
    <row r="271" spans="1:4">
      <c r="A271" t="str">
        <f>LOSS_VEGETATION!$B$9</f>
        <v>Amazonía</v>
      </c>
      <c r="B271" t="str">
        <f>LOSS_VEGETATION!$AB$9</f>
        <v>Pérdida de vegetación secundaria</v>
      </c>
      <c r="C271">
        <v>2015</v>
      </c>
      <c r="D271" s="4">
        <f>IF(LOSS_VEGETATION!$BB$9="","",LOSS_VEGETATION!$BB$9)</f>
        <v>4063100</v>
      </c>
    </row>
    <row r="272" spans="1:4">
      <c r="A272" t="str">
        <f>LOSS_VEGETATION!$B$9</f>
        <v>Amazonía</v>
      </c>
      <c r="B272" t="str">
        <f>LOSS_VEGETATION!$AB$9</f>
        <v>Pérdida de vegetación secundaria</v>
      </c>
      <c r="C272">
        <v>2016</v>
      </c>
      <c r="D272" s="4">
        <f>IF(LOSS_VEGETATION!$BC$9="","",LOSS_VEGETATION!$BC$9)</f>
        <v>4358200</v>
      </c>
    </row>
    <row r="273" spans="1:4">
      <c r="A273" t="str">
        <f>LOSS_VEGETATION!$B$9</f>
        <v>Amazonía</v>
      </c>
      <c r="B273" t="str">
        <f>LOSS_VEGETATION!$AB$9</f>
        <v>Pérdida de vegetación secundaria</v>
      </c>
      <c r="C273">
        <v>2017</v>
      </c>
      <c r="D273" s="4">
        <f>IF(LOSS_VEGETATION!$BD$9="","",LOSS_VEGETATION!$BD$9)</f>
        <v>4437100</v>
      </c>
    </row>
    <row r="274" spans="1:4">
      <c r="A274" t="str">
        <f>LOSS_VEGETATION!$B$9</f>
        <v>Amazonía</v>
      </c>
      <c r="B274" t="str">
        <f>LOSS_VEGETATION!$AB$9</f>
        <v>Pérdida de vegetación secundaria</v>
      </c>
      <c r="C274">
        <v>2018</v>
      </c>
      <c r="D274" s="4">
        <f>IF(LOSS_VEGETATION!$BE$9="","",LOSS_VEGETATION!$BE$9)</f>
        <v>4653400</v>
      </c>
    </row>
    <row r="275" spans="1:4">
      <c r="A275" t="str">
        <f>LOSS_VEGETATION!$B$9</f>
        <v>Amazonía</v>
      </c>
      <c r="B275" t="str">
        <f>LOSS_VEGETATION!$AB$9</f>
        <v>Pérdida de vegetación secundaria</v>
      </c>
      <c r="C275">
        <v>2019</v>
      </c>
      <c r="D275" s="4">
        <f>IF(LOSS_VEGETATION!$BF$9="","",LOSS_VEGETATION!$BF$9)</f>
        <v>4477200</v>
      </c>
    </row>
    <row r="276" spans="1:4">
      <c r="A276" t="str">
        <f>LOSS_VEGETATION!$B$9</f>
        <v>Amazonía</v>
      </c>
      <c r="B276" t="str">
        <f>LOSS_VEGETATION!$AB$9</f>
        <v>Pérdida de vegetación secundaria</v>
      </c>
      <c r="C276">
        <v>2020</v>
      </c>
      <c r="D276" s="4">
        <f>IF(LOSS_VEGETATION!$BG$9="","",LOSS_VEGETATION!$BG$9)</f>
        <v>6265400</v>
      </c>
    </row>
    <row r="277" spans="1:4">
      <c r="A277" t="str">
        <f>LOSS_VEGETATION!$B$9</f>
        <v>Amazonía</v>
      </c>
      <c r="B277" t="str">
        <f>LOSS_VEGETATION!$AB$9</f>
        <v>Pérdida de vegetación secundaria</v>
      </c>
      <c r="C277">
        <v>2021</v>
      </c>
      <c r="D277" s="4">
        <f>IF(LOSS_VEGETATION!$BH$9="","",LOSS_VEGETATION!$BH$9)</f>
        <v>5599700</v>
      </c>
    </row>
    <row r="278" spans="1:4">
      <c r="A278" t="str">
        <f>LOSS_VEGETATION!$B$9</f>
        <v>Amazonía</v>
      </c>
      <c r="B278" t="str">
        <f>LOSS_VEGETATION!$AB$9</f>
        <v>Pérdida de vegetación secundaria</v>
      </c>
      <c r="C278">
        <v>2022</v>
      </c>
      <c r="D278" s="4">
        <f>IF(LOSS_VEGETATION!$BI$9="","",LOSS_VEGETATION!$BI$9)</f>
        <v>7954400</v>
      </c>
    </row>
    <row r="279" spans="1:4">
      <c r="A279" t="str">
        <f>LOSS_VEGETATION!$B$9</f>
        <v>Amazonía</v>
      </c>
      <c r="B279" t="str">
        <f>LOSS_VEGETATION!$AB$9</f>
        <v>Pérdida de vegetación secundaria</v>
      </c>
      <c r="C279">
        <v>2023</v>
      </c>
      <c r="D279" s="4">
        <f>IF(LOSS_VEGETATION!$BJ$9="","",LOSS_VEGETATION!$BJ$9)</f>
        <v>8040800</v>
      </c>
    </row>
    <row r="280" spans="1:4">
      <c r="A280" t="str">
        <f>LOSS_VEGETATION!$B$9</f>
        <v>Amazonía</v>
      </c>
      <c r="B280" t="str">
        <f>LOSS_VEGETATION!$AB$9</f>
        <v>Pérdida de vegetación secundaria</v>
      </c>
      <c r="C280">
        <v>2024</v>
      </c>
      <c r="D280" s="4">
        <f>IF(LOSS_VEGETATION!$BK$9="","",LOSS_VEGETATION!$BK$9)</f>
        <v>5819100</v>
      </c>
    </row>
    <row r="281" spans="1:4">
      <c r="A281" t="str">
        <f>LOSS_VEGETATION!$B$9</f>
        <v>Amazonía</v>
      </c>
      <c r="B281" t="str">
        <f>LOSS_VEGETATION!$AB$9</f>
        <v>Pérdida de vegetación secundaria</v>
      </c>
      <c r="C281">
        <v>2025</v>
      </c>
      <c r="D281" s="4">
        <f>IF(LOSS_VEGETATION!$BL$9="","",LOSS_VEGETATION!$BL$9)</f>
        <v>4392600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5A58F6F-D0E9-410C-8ED7-40F074E8829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LEGEND_CODE</vt:lpstr>
      <vt:lpstr>READ_ME</vt:lpstr>
      <vt:lpstr>LOSS_VEGETATION</vt:lpstr>
      <vt:lpstr>PIVOTCHART_LOSS_VEGETATION</vt:lpstr>
      <vt:lpstr>METADATA</vt:lpstr>
      <vt:lpstr>AUX_L2_PRI</vt:lpstr>
      <vt:lpstr>AUX_L2_SEC</vt:lpstr>
      <vt:lpstr>AUX_L2_TOTAL</vt:lpstr>
      <vt:lpstr>AUX_GRAFICAS_ANUALES</vt:lpstr>
      <vt:lpstr>PIVOTCHART_LOSS_VEGETATION!Print_Area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GIANNINA MILAGROS MIGUEL JURADO</cp:lastModifiedBy>
  <dcterms:created xsi:type="dcterms:W3CDTF">2026-08-17T20:23:35Z</dcterms:created>
  <dcterms:modified xsi:type="dcterms:W3CDTF">2026-09-29T19:44:32Z</dcterms:modified>
</cp:coreProperties>
</file>